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er061\Documents\GRDC Soil water\Protocols\Data processing spreadsheet\"/>
    </mc:Choice>
  </mc:AlternateContent>
  <bookViews>
    <workbookView xWindow="-12" yWindow="5016" windowWidth="24060" windowHeight="5076"/>
  </bookViews>
  <sheets>
    <sheet name="Instructions" sheetId="4" r:id="rId1"/>
    <sheet name="Site meta-data" sheetId="5" r:id="rId2"/>
    <sheet name="Site fieldwork notes" sheetId="6" r:id="rId3"/>
    <sheet name="PAWC Datasheet 1 (Rigid)" sheetId="1" r:id="rId4"/>
    <sheet name="PAWC Datasheet 2 (Swell)" sheetId="2" r:id="rId5"/>
    <sheet name="Grav WC Datasheet 3" sheetId="3" r:id="rId6"/>
  </sheets>
  <definedNames>
    <definedName name="_xlnm.Print_Area" localSheetId="5">'Grav WC Datasheet 3'!$A$4:$H$29</definedName>
    <definedName name="_xlnm.Print_Area" localSheetId="3">'PAWC Datasheet 1 (Rigid)'!$A$4:$AA$18</definedName>
    <definedName name="_xlnm.Print_Area" localSheetId="4">'PAWC Datasheet 2 (Swell)'!$A$3:$T$21</definedName>
  </definedNames>
  <calcPr calcId="152511"/>
</workbook>
</file>

<file path=xl/calcChain.xml><?xml version="1.0" encoding="utf-8"?>
<calcChain xmlns="http://schemas.openxmlformats.org/spreadsheetml/2006/main">
  <c r="T69" i="2" l="1"/>
  <c r="U69" i="2"/>
  <c r="T51" i="2"/>
  <c r="U51" i="2"/>
  <c r="T52" i="2"/>
  <c r="U52" i="2"/>
  <c r="T53" i="2"/>
  <c r="U53" i="2"/>
  <c r="T54" i="2"/>
  <c r="U54" i="2"/>
  <c r="T55" i="2"/>
  <c r="U55" i="2"/>
  <c r="T56" i="2"/>
  <c r="U56" i="2"/>
  <c r="T57" i="2"/>
  <c r="U57" i="2"/>
  <c r="T58" i="2"/>
  <c r="U58" i="2"/>
  <c r="T59" i="2"/>
  <c r="U59" i="2"/>
  <c r="U50" i="2"/>
  <c r="T50" i="2"/>
  <c r="T32" i="2"/>
  <c r="U32" i="2"/>
  <c r="T33" i="2"/>
  <c r="U33" i="2"/>
  <c r="T34" i="2"/>
  <c r="U34" i="2"/>
  <c r="T35" i="2"/>
  <c r="U35" i="2"/>
  <c r="T36" i="2"/>
  <c r="U36" i="2"/>
  <c r="T37" i="2"/>
  <c r="U37" i="2"/>
  <c r="T38" i="2"/>
  <c r="U38" i="2"/>
  <c r="T39" i="2"/>
  <c r="U39" i="2"/>
  <c r="T40" i="2"/>
  <c r="U40" i="2"/>
  <c r="U31" i="2"/>
  <c r="T31" i="2"/>
  <c r="T13" i="2"/>
  <c r="U13" i="2"/>
  <c r="T14" i="2"/>
  <c r="U14" i="2"/>
  <c r="T15" i="2"/>
  <c r="U15" i="2"/>
  <c r="T16" i="2"/>
  <c r="U16" i="2"/>
  <c r="T17" i="2"/>
  <c r="U17" i="2"/>
  <c r="T18" i="2"/>
  <c r="U18" i="2"/>
  <c r="T19" i="2"/>
  <c r="U19" i="2"/>
  <c r="T20" i="2"/>
  <c r="U20" i="2"/>
  <c r="T21" i="2"/>
  <c r="U21" i="2"/>
  <c r="U12" i="2"/>
  <c r="T12" i="2"/>
  <c r="S71" i="2"/>
  <c r="S59" i="2"/>
  <c r="S58" i="2"/>
  <c r="S57" i="2"/>
  <c r="S56" i="2"/>
  <c r="S55" i="2"/>
  <c r="S54" i="2"/>
  <c r="S53" i="2"/>
  <c r="S52" i="2"/>
  <c r="S51" i="2"/>
  <c r="S50" i="2"/>
  <c r="S32" i="2"/>
  <c r="S33" i="2"/>
  <c r="S34" i="2"/>
  <c r="S35" i="2"/>
  <c r="S36" i="2"/>
  <c r="S37" i="2"/>
  <c r="S38" i="2"/>
  <c r="S39" i="2"/>
  <c r="S40" i="2"/>
  <c r="S31" i="2"/>
  <c r="S13" i="2"/>
  <c r="S14" i="2"/>
  <c r="S15" i="2"/>
  <c r="S72" i="2" s="1"/>
  <c r="S16" i="2"/>
  <c r="S73" i="2" s="1"/>
  <c r="S17" i="2"/>
  <c r="S18" i="2"/>
  <c r="S75" i="2" s="1"/>
  <c r="S19" i="2"/>
  <c r="S20" i="2"/>
  <c r="S21" i="2"/>
  <c r="S12" i="2"/>
  <c r="S76" i="2" l="1"/>
  <c r="S77" i="2"/>
  <c r="S78" i="2"/>
  <c r="S74" i="2"/>
  <c r="S70" i="2"/>
  <c r="G13" i="1"/>
  <c r="G14" i="1"/>
  <c r="G15" i="1"/>
  <c r="G16" i="1"/>
  <c r="G17" i="1"/>
  <c r="G18" i="1"/>
  <c r="G19" i="1"/>
  <c r="G20" i="1"/>
  <c r="G21" i="1"/>
  <c r="G12" i="1"/>
  <c r="Z21" i="1" l="1"/>
  <c r="Z20" i="1"/>
  <c r="Z19" i="1"/>
  <c r="Z18" i="1"/>
  <c r="Z17" i="1"/>
  <c r="Z16" i="1"/>
  <c r="Z15" i="1"/>
  <c r="Z14" i="1"/>
  <c r="Z13" i="1"/>
  <c r="Z12" i="1"/>
  <c r="Z40" i="1"/>
  <c r="Z39" i="1"/>
  <c r="Z38" i="1"/>
  <c r="Z37" i="1"/>
  <c r="Z36" i="1"/>
  <c r="Z35" i="1"/>
  <c r="Z34" i="1"/>
  <c r="Z33" i="1"/>
  <c r="Z32" i="1"/>
  <c r="Z31" i="1"/>
  <c r="Z51" i="1"/>
  <c r="Z52" i="1"/>
  <c r="Z53" i="1"/>
  <c r="Z54" i="1"/>
  <c r="Z55" i="1"/>
  <c r="Z56" i="1"/>
  <c r="Z57" i="1"/>
  <c r="Z58" i="1"/>
  <c r="Z59" i="1"/>
  <c r="Z50" i="1"/>
  <c r="G23" i="3" l="1"/>
  <c r="H23" i="3" s="1"/>
  <c r="H27" i="3"/>
  <c r="G24" i="3"/>
  <c r="H24" i="3" s="1"/>
  <c r="G25" i="3"/>
  <c r="H25" i="3" s="1"/>
  <c r="G26" i="3"/>
  <c r="H26" i="3" s="1"/>
  <c r="G27" i="3"/>
  <c r="G28" i="3"/>
  <c r="H28" i="3" s="1"/>
  <c r="G29" i="3"/>
  <c r="H29" i="3" s="1"/>
  <c r="G30" i="3"/>
  <c r="H30" i="3" s="1"/>
  <c r="G31" i="3"/>
  <c r="H31" i="3" s="1"/>
  <c r="G32" i="3"/>
  <c r="H32" i="3" s="1"/>
  <c r="AG100" i="2"/>
  <c r="D78" i="2"/>
  <c r="C78" i="2"/>
  <c r="C94" i="2" s="1"/>
  <c r="N94" i="2" s="1"/>
  <c r="B78" i="2"/>
  <c r="B140" i="2" s="1"/>
  <c r="D77" i="2"/>
  <c r="C77" i="2"/>
  <c r="C93" i="2" s="1"/>
  <c r="N93" i="2" s="1"/>
  <c r="B77" i="2"/>
  <c r="B93" i="2" s="1"/>
  <c r="M93" i="2" s="1"/>
  <c r="D76" i="2"/>
  <c r="C76" i="2"/>
  <c r="C92" i="2" s="1"/>
  <c r="N92" i="2" s="1"/>
  <c r="B76" i="2"/>
  <c r="B138" i="2" s="1"/>
  <c r="D75" i="2"/>
  <c r="C75" i="2"/>
  <c r="C91" i="2" s="1"/>
  <c r="N91" i="2" s="1"/>
  <c r="B75" i="2"/>
  <c r="B91" i="2" s="1"/>
  <c r="M91" i="2" s="1"/>
  <c r="D74" i="2"/>
  <c r="C74" i="2"/>
  <c r="C90" i="2" s="1"/>
  <c r="N90" i="2" s="1"/>
  <c r="B74" i="2"/>
  <c r="B136" i="2" s="1"/>
  <c r="D73" i="2"/>
  <c r="C73" i="2"/>
  <c r="C89" i="2" s="1"/>
  <c r="N89" i="2" s="1"/>
  <c r="B73" i="2"/>
  <c r="B135" i="2" s="1"/>
  <c r="D72" i="2"/>
  <c r="C72" i="2"/>
  <c r="C88" i="2" s="1"/>
  <c r="N88" i="2" s="1"/>
  <c r="B72" i="2"/>
  <c r="B88" i="2" s="1"/>
  <c r="M88" i="2" s="1"/>
  <c r="D71" i="2"/>
  <c r="C71" i="2"/>
  <c r="C87" i="2" s="1"/>
  <c r="B71" i="2"/>
  <c r="B133" i="2" s="1"/>
  <c r="D70" i="2"/>
  <c r="C70" i="2"/>
  <c r="C86" i="2" s="1"/>
  <c r="B70" i="2"/>
  <c r="B132" i="2" s="1"/>
  <c r="D69" i="2"/>
  <c r="C69" i="2"/>
  <c r="C85" i="2" s="1"/>
  <c r="B69" i="2"/>
  <c r="B131" i="2" s="1"/>
  <c r="J59" i="2"/>
  <c r="K59" i="2" s="1"/>
  <c r="J58" i="2"/>
  <c r="K58" i="2" s="1"/>
  <c r="J57" i="2"/>
  <c r="K57" i="2" s="1"/>
  <c r="J56" i="2"/>
  <c r="K56" i="2" s="1"/>
  <c r="J55" i="2"/>
  <c r="K55" i="2" s="1"/>
  <c r="J54" i="2"/>
  <c r="K54" i="2" s="1"/>
  <c r="J53" i="2"/>
  <c r="K53" i="2" s="1"/>
  <c r="J52" i="2"/>
  <c r="K52" i="2" s="1"/>
  <c r="J51" i="2"/>
  <c r="K51" i="2" s="1"/>
  <c r="J50" i="2"/>
  <c r="K50" i="2" s="1"/>
  <c r="F40" i="2"/>
  <c r="G40" i="2" s="1"/>
  <c r="E40" i="2"/>
  <c r="E59" i="2" s="1"/>
  <c r="D40" i="2"/>
  <c r="D59" i="2" s="1"/>
  <c r="L59" i="2" s="1"/>
  <c r="C40" i="2"/>
  <c r="C59" i="2" s="1"/>
  <c r="B40" i="2"/>
  <c r="B59" i="2" s="1"/>
  <c r="F39" i="2"/>
  <c r="F58" i="2" s="1"/>
  <c r="E39" i="2"/>
  <c r="E58" i="2" s="1"/>
  <c r="D39" i="2"/>
  <c r="D58" i="2" s="1"/>
  <c r="L58" i="2" s="1"/>
  <c r="C39" i="2"/>
  <c r="C58" i="2" s="1"/>
  <c r="B39" i="2"/>
  <c r="B58" i="2" s="1"/>
  <c r="F38" i="2"/>
  <c r="F57" i="2" s="1"/>
  <c r="E38" i="2"/>
  <c r="E57" i="2" s="1"/>
  <c r="D38" i="2"/>
  <c r="D57" i="2" s="1"/>
  <c r="L57" i="2" s="1"/>
  <c r="C38" i="2"/>
  <c r="C57" i="2" s="1"/>
  <c r="B38" i="2"/>
  <c r="B57" i="2" s="1"/>
  <c r="F37" i="2"/>
  <c r="E37" i="2"/>
  <c r="E56" i="2" s="1"/>
  <c r="D37" i="2"/>
  <c r="D56" i="2" s="1"/>
  <c r="L56" i="2" s="1"/>
  <c r="C37" i="2"/>
  <c r="C56" i="2" s="1"/>
  <c r="B37" i="2"/>
  <c r="B56" i="2" s="1"/>
  <c r="F36" i="2"/>
  <c r="F55" i="2" s="1"/>
  <c r="E36" i="2"/>
  <c r="E55" i="2" s="1"/>
  <c r="D36" i="2"/>
  <c r="D55" i="2" s="1"/>
  <c r="L55" i="2" s="1"/>
  <c r="C36" i="2"/>
  <c r="C55" i="2" s="1"/>
  <c r="B36" i="2"/>
  <c r="B55" i="2" s="1"/>
  <c r="F35" i="2"/>
  <c r="F54" i="2" s="1"/>
  <c r="E35" i="2"/>
  <c r="G35" i="2" s="1"/>
  <c r="D35" i="2"/>
  <c r="D54" i="2" s="1"/>
  <c r="L54" i="2" s="1"/>
  <c r="C35" i="2"/>
  <c r="C54" i="2" s="1"/>
  <c r="B35" i="2"/>
  <c r="B54" i="2" s="1"/>
  <c r="F34" i="2"/>
  <c r="F53" i="2" s="1"/>
  <c r="E34" i="2"/>
  <c r="E53" i="2" s="1"/>
  <c r="D34" i="2"/>
  <c r="D53" i="2" s="1"/>
  <c r="C34" i="2"/>
  <c r="C53" i="2" s="1"/>
  <c r="B34" i="2"/>
  <c r="B53" i="2" s="1"/>
  <c r="F33" i="2"/>
  <c r="F52" i="2" s="1"/>
  <c r="E33" i="2"/>
  <c r="E52" i="2" s="1"/>
  <c r="D33" i="2"/>
  <c r="D52" i="2" s="1"/>
  <c r="C33" i="2"/>
  <c r="C52" i="2" s="1"/>
  <c r="B33" i="2"/>
  <c r="B52" i="2" s="1"/>
  <c r="F32" i="2"/>
  <c r="F51" i="2" s="1"/>
  <c r="G51" i="2" s="1"/>
  <c r="E32" i="2"/>
  <c r="E51" i="2" s="1"/>
  <c r="D32" i="2"/>
  <c r="D51" i="2" s="1"/>
  <c r="C32" i="2"/>
  <c r="C51" i="2" s="1"/>
  <c r="B32" i="2"/>
  <c r="B51" i="2" s="1"/>
  <c r="F31" i="2"/>
  <c r="F50" i="2" s="1"/>
  <c r="E31" i="2"/>
  <c r="G31" i="2" s="1"/>
  <c r="D31" i="2"/>
  <c r="D50" i="2" s="1"/>
  <c r="C31" i="2"/>
  <c r="B31" i="2"/>
  <c r="B50" i="2" s="1"/>
  <c r="C22" i="2"/>
  <c r="J40" i="2"/>
  <c r="K40" i="2" s="1"/>
  <c r="J39" i="2"/>
  <c r="K39" i="2" s="1"/>
  <c r="G39" i="2"/>
  <c r="J38" i="2"/>
  <c r="K38" i="2" s="1"/>
  <c r="J37" i="2"/>
  <c r="K37" i="2" s="1"/>
  <c r="J36" i="2"/>
  <c r="K36" i="2" s="1"/>
  <c r="G36" i="2"/>
  <c r="J35" i="2"/>
  <c r="K35" i="2" s="1"/>
  <c r="J34" i="2"/>
  <c r="K34" i="2" s="1"/>
  <c r="J33" i="2"/>
  <c r="L33" i="2" s="1"/>
  <c r="G33" i="2"/>
  <c r="J32" i="2"/>
  <c r="K32" i="2" s="1"/>
  <c r="J31" i="2"/>
  <c r="K31" i="2" s="1"/>
  <c r="S69" i="2"/>
  <c r="J13" i="2"/>
  <c r="L13" i="2" s="1"/>
  <c r="J14" i="2"/>
  <c r="L14" i="2" s="1"/>
  <c r="J15" i="2"/>
  <c r="L15" i="2" s="1"/>
  <c r="J16" i="2"/>
  <c r="K16" i="2" s="1"/>
  <c r="K73" i="2" s="1"/>
  <c r="J17" i="2"/>
  <c r="L17" i="2" s="1"/>
  <c r="J18" i="2"/>
  <c r="L18" i="2" s="1"/>
  <c r="J19" i="2"/>
  <c r="K19" i="2" s="1"/>
  <c r="K76" i="2" s="1"/>
  <c r="J20" i="2"/>
  <c r="K20" i="2" s="1"/>
  <c r="K77" i="2" s="1"/>
  <c r="J21" i="2"/>
  <c r="L21" i="2" s="1"/>
  <c r="J12" i="2"/>
  <c r="K12" i="2" s="1"/>
  <c r="K69" i="2" s="1"/>
  <c r="G16" i="2"/>
  <c r="G17" i="2"/>
  <c r="G18" i="2"/>
  <c r="G19" i="2"/>
  <c r="G20" i="2"/>
  <c r="G21" i="2"/>
  <c r="G13" i="2"/>
  <c r="G14" i="2"/>
  <c r="G15" i="2"/>
  <c r="G12" i="2"/>
  <c r="AD100" i="1"/>
  <c r="U72" i="2" l="1"/>
  <c r="T72" i="2"/>
  <c r="M33" i="2"/>
  <c r="O33" i="2" s="1"/>
  <c r="P33" i="2" s="1"/>
  <c r="M55" i="2"/>
  <c r="O55" i="2" s="1"/>
  <c r="P55" i="2" s="1"/>
  <c r="M59" i="2"/>
  <c r="O59" i="2" s="1"/>
  <c r="P59" i="2" s="1"/>
  <c r="B92" i="2"/>
  <c r="M92" i="2" s="1"/>
  <c r="L75" i="2"/>
  <c r="E91" i="2" s="1"/>
  <c r="P91" i="2" s="1"/>
  <c r="U75" i="2"/>
  <c r="T75" i="2"/>
  <c r="L71" i="2"/>
  <c r="E87" i="2" s="1"/>
  <c r="P87" i="2" s="1"/>
  <c r="U71" i="2"/>
  <c r="T71" i="2"/>
  <c r="K33" i="2"/>
  <c r="M56" i="2"/>
  <c r="O56" i="2" s="1"/>
  <c r="P56" i="2" s="1"/>
  <c r="L78" i="2"/>
  <c r="E94" i="2" s="1"/>
  <c r="P94" i="2" s="1"/>
  <c r="T78" i="2"/>
  <c r="U78" i="2"/>
  <c r="L74" i="2"/>
  <c r="E90" i="2" s="1"/>
  <c r="P90" i="2" s="1"/>
  <c r="T74" i="2"/>
  <c r="U74" i="2"/>
  <c r="U70" i="2"/>
  <c r="T70" i="2"/>
  <c r="L32" i="2"/>
  <c r="M57" i="2"/>
  <c r="O57" i="2" s="1"/>
  <c r="P57" i="2" s="1"/>
  <c r="M54" i="2"/>
  <c r="O54" i="2" s="1"/>
  <c r="P54" i="2" s="1"/>
  <c r="M58" i="2"/>
  <c r="O58" i="2" s="1"/>
  <c r="P58" i="2" s="1"/>
  <c r="L37" i="2"/>
  <c r="G37" i="2"/>
  <c r="J73" i="2"/>
  <c r="G55" i="2"/>
  <c r="J76" i="2"/>
  <c r="B90" i="2"/>
  <c r="M90" i="2" s="1"/>
  <c r="B139" i="2"/>
  <c r="G53" i="2"/>
  <c r="G57" i="2"/>
  <c r="F56" i="2"/>
  <c r="G56" i="2" s="1"/>
  <c r="B94" i="2"/>
  <c r="M94" i="2" s="1"/>
  <c r="B134" i="2"/>
  <c r="E54" i="2"/>
  <c r="G54" i="2" s="1"/>
  <c r="L40" i="2"/>
  <c r="C41" i="2"/>
  <c r="J78" i="2"/>
  <c r="J74" i="2"/>
  <c r="B87" i="2"/>
  <c r="M87" i="2" s="1"/>
  <c r="B137" i="2"/>
  <c r="L52" i="2"/>
  <c r="F59" i="2"/>
  <c r="G59" i="2" s="1"/>
  <c r="J77" i="2"/>
  <c r="J70" i="2"/>
  <c r="E50" i="2"/>
  <c r="G50" i="2" s="1"/>
  <c r="G58" i="2"/>
  <c r="L36" i="2"/>
  <c r="G34" i="2"/>
  <c r="G38" i="2"/>
  <c r="J75" i="2"/>
  <c r="L50" i="2"/>
  <c r="L53" i="2"/>
  <c r="L51" i="2"/>
  <c r="J71" i="2"/>
  <c r="J69" i="2"/>
  <c r="J72" i="2"/>
  <c r="D86" i="2"/>
  <c r="O86" i="2" s="1"/>
  <c r="N85" i="2"/>
  <c r="D85" i="2"/>
  <c r="O85" i="2" s="1"/>
  <c r="D93" i="2"/>
  <c r="O93" i="2" s="1"/>
  <c r="N86" i="2"/>
  <c r="D87" i="2"/>
  <c r="O87" i="2" s="1"/>
  <c r="N87" i="2"/>
  <c r="L70" i="2"/>
  <c r="E86" i="2" s="1"/>
  <c r="P86" i="2" s="1"/>
  <c r="B85" i="2"/>
  <c r="M85" i="2" s="1"/>
  <c r="D91" i="2"/>
  <c r="O91" i="2" s="1"/>
  <c r="G32" i="2"/>
  <c r="B86" i="2"/>
  <c r="M86" i="2" s="1"/>
  <c r="D94" i="2"/>
  <c r="O94" i="2" s="1"/>
  <c r="C50" i="2"/>
  <c r="C60" i="2" s="1"/>
  <c r="C79" i="2"/>
  <c r="B89" i="2"/>
  <c r="M89" i="2" s="1"/>
  <c r="D90" i="2"/>
  <c r="O90" i="2" s="1"/>
  <c r="G52" i="2"/>
  <c r="C95" i="2"/>
  <c r="D89" i="2"/>
  <c r="O89" i="2" s="1"/>
  <c r="D88" i="2"/>
  <c r="O88" i="2" s="1"/>
  <c r="D92" i="2"/>
  <c r="O92" i="2" s="1"/>
  <c r="N51" i="2"/>
  <c r="N52" i="2"/>
  <c r="N54" i="2"/>
  <c r="N55" i="2"/>
  <c r="N56" i="2"/>
  <c r="N57" i="2"/>
  <c r="N58" i="2"/>
  <c r="N59" i="2"/>
  <c r="N32" i="2"/>
  <c r="L34" i="2"/>
  <c r="N36" i="2"/>
  <c r="L38" i="2"/>
  <c r="L31" i="2"/>
  <c r="N33" i="2"/>
  <c r="L35" i="2"/>
  <c r="N37" i="2"/>
  <c r="L39" i="2"/>
  <c r="L12" i="2"/>
  <c r="K15" i="2"/>
  <c r="L19" i="2"/>
  <c r="L20" i="2"/>
  <c r="L16" i="2"/>
  <c r="M18" i="2"/>
  <c r="M13" i="2"/>
  <c r="M14" i="2"/>
  <c r="M21" i="2"/>
  <c r="M17" i="2"/>
  <c r="K18" i="2"/>
  <c r="M16" i="2"/>
  <c r="K14" i="2"/>
  <c r="K21" i="2"/>
  <c r="K17" i="2"/>
  <c r="M15" i="2"/>
  <c r="K13" i="2"/>
  <c r="B2" i="6"/>
  <c r="A4" i="6"/>
  <c r="B4" i="6"/>
  <c r="A5" i="6"/>
  <c r="B5" i="6"/>
  <c r="A6" i="6"/>
  <c r="B6" i="6"/>
  <c r="A7" i="6"/>
  <c r="B7" i="6"/>
  <c r="A8" i="6"/>
  <c r="B8" i="6"/>
  <c r="A9" i="6"/>
  <c r="B9" i="6"/>
  <c r="A10" i="6"/>
  <c r="B10" i="6"/>
  <c r="A11" i="6"/>
  <c r="B11" i="6"/>
  <c r="A12" i="6"/>
  <c r="B12" i="6"/>
  <c r="A13" i="6"/>
  <c r="B13" i="6"/>
  <c r="A14" i="6"/>
  <c r="B14" i="6"/>
  <c r="A15" i="6"/>
  <c r="B15" i="6"/>
  <c r="A16" i="6"/>
  <c r="B16" i="6"/>
  <c r="A17" i="6"/>
  <c r="B17" i="6"/>
  <c r="A18" i="6"/>
  <c r="B18" i="6"/>
  <c r="B3" i="6"/>
  <c r="A3" i="6"/>
  <c r="D70" i="1"/>
  <c r="D71" i="1"/>
  <c r="D72" i="1"/>
  <c r="D73" i="1"/>
  <c r="D74" i="1"/>
  <c r="D75" i="1"/>
  <c r="D76" i="1"/>
  <c r="D77" i="1"/>
  <c r="D78" i="1"/>
  <c r="D69" i="1"/>
  <c r="M51" i="2" l="1"/>
  <c r="O51" i="2" s="1"/>
  <c r="P51" i="2" s="1"/>
  <c r="M52" i="2"/>
  <c r="O52" i="2" s="1"/>
  <c r="P52" i="2" s="1"/>
  <c r="U73" i="2"/>
  <c r="T73" i="2"/>
  <c r="L69" i="2"/>
  <c r="E85" i="2" s="1"/>
  <c r="P85" i="2" s="1"/>
  <c r="L72" i="2"/>
  <c r="E88" i="2" s="1"/>
  <c r="P88" i="2" s="1"/>
  <c r="M53" i="2"/>
  <c r="O53" i="2" s="1"/>
  <c r="P53" i="2" s="1"/>
  <c r="M32" i="2"/>
  <c r="O32" i="2" s="1"/>
  <c r="P32" i="2" s="1"/>
  <c r="T77" i="2"/>
  <c r="U77" i="2"/>
  <c r="H93" i="2" s="1"/>
  <c r="M50" i="2"/>
  <c r="O50" i="2" s="1"/>
  <c r="P50" i="2" s="1"/>
  <c r="M36" i="2"/>
  <c r="O36" i="2" s="1"/>
  <c r="P36" i="2" s="1"/>
  <c r="M40" i="2"/>
  <c r="O40" i="2" s="1"/>
  <c r="P40" i="2" s="1"/>
  <c r="N16" i="2"/>
  <c r="N73" i="2" s="1"/>
  <c r="T76" i="2"/>
  <c r="U76" i="2"/>
  <c r="M37" i="2"/>
  <c r="O37" i="2" s="1"/>
  <c r="P37" i="2" s="1"/>
  <c r="N21" i="2"/>
  <c r="N78" i="2" s="1"/>
  <c r="K78" i="2"/>
  <c r="H94" i="2"/>
  <c r="S94" i="2" s="1"/>
  <c r="N17" i="2"/>
  <c r="N74" i="2" s="1"/>
  <c r="K74" i="2"/>
  <c r="N18" i="2"/>
  <c r="N75" i="2" s="1"/>
  <c r="K75" i="2"/>
  <c r="M19" i="2"/>
  <c r="L76" i="2"/>
  <c r="E92" i="2" s="1"/>
  <c r="P92" i="2" s="1"/>
  <c r="N53" i="2"/>
  <c r="O21" i="2"/>
  <c r="M78" i="2"/>
  <c r="G94" i="2" s="1"/>
  <c r="H91" i="2"/>
  <c r="S91" i="2" s="1"/>
  <c r="O17" i="2"/>
  <c r="M74" i="2"/>
  <c r="G90" i="2" s="1"/>
  <c r="O18" i="2"/>
  <c r="M75" i="2"/>
  <c r="G91" i="2" s="1"/>
  <c r="M20" i="2"/>
  <c r="L77" i="2"/>
  <c r="E93" i="2" s="1"/>
  <c r="P93" i="2" s="1"/>
  <c r="H90" i="2"/>
  <c r="S90" i="2" s="1"/>
  <c r="N40" i="2"/>
  <c r="N50" i="2"/>
  <c r="N13" i="2"/>
  <c r="N70" i="2" s="1"/>
  <c r="K70" i="2"/>
  <c r="N14" i="2"/>
  <c r="N71" i="2" s="1"/>
  <c r="K71" i="2"/>
  <c r="N15" i="2"/>
  <c r="K72" i="2"/>
  <c r="H86" i="2"/>
  <c r="S86" i="2" s="1"/>
  <c r="O13" i="2"/>
  <c r="M70" i="2"/>
  <c r="G86" i="2" s="1"/>
  <c r="R86" i="2" s="1"/>
  <c r="L73" i="2"/>
  <c r="E89" i="2" s="1"/>
  <c r="P89" i="2" s="1"/>
  <c r="O14" i="2"/>
  <c r="M71" i="2"/>
  <c r="G87" i="2" s="1"/>
  <c r="R87" i="2" s="1"/>
  <c r="N95" i="2"/>
  <c r="O15" i="2"/>
  <c r="O16" i="2"/>
  <c r="M73" i="2"/>
  <c r="G89" i="2" s="1"/>
  <c r="R89" i="2" s="1"/>
  <c r="H87" i="2"/>
  <c r="S87" i="2" s="1"/>
  <c r="M39" i="2"/>
  <c r="O39" i="2" s="1"/>
  <c r="P39" i="2" s="1"/>
  <c r="N39" i="2"/>
  <c r="N31" i="2"/>
  <c r="M31" i="2"/>
  <c r="O31" i="2" s="1"/>
  <c r="P31" i="2" s="1"/>
  <c r="M35" i="2"/>
  <c r="O35" i="2" s="1"/>
  <c r="P35" i="2" s="1"/>
  <c r="N35" i="2"/>
  <c r="N34" i="2"/>
  <c r="M34" i="2"/>
  <c r="O34" i="2" s="1"/>
  <c r="P34" i="2" s="1"/>
  <c r="N38" i="2"/>
  <c r="M38" i="2"/>
  <c r="O38" i="2" s="1"/>
  <c r="P38" i="2" s="1"/>
  <c r="N20" i="2"/>
  <c r="N77" i="2" s="1"/>
  <c r="N19" i="2"/>
  <c r="N76" i="2" s="1"/>
  <c r="M12" i="2"/>
  <c r="N12" i="2"/>
  <c r="C75" i="1"/>
  <c r="C91" i="1" s="1"/>
  <c r="N91" i="1" s="1"/>
  <c r="C76" i="1"/>
  <c r="C92" i="1" s="1"/>
  <c r="N92" i="1" s="1"/>
  <c r="C77" i="1"/>
  <c r="C93" i="1" s="1"/>
  <c r="N93" i="1" s="1"/>
  <c r="C78" i="1"/>
  <c r="C94" i="1" s="1"/>
  <c r="N94" i="1" s="1"/>
  <c r="C22" i="1"/>
  <c r="B70" i="1"/>
  <c r="C70" i="1"/>
  <c r="C86" i="1" s="1"/>
  <c r="N86" i="1" s="1"/>
  <c r="B71" i="1"/>
  <c r="C71" i="1"/>
  <c r="C87" i="1" s="1"/>
  <c r="N87" i="1" s="1"/>
  <c r="B72" i="1"/>
  <c r="C72" i="1"/>
  <c r="C88" i="1" s="1"/>
  <c r="N88" i="1" s="1"/>
  <c r="B73" i="1"/>
  <c r="C73" i="1"/>
  <c r="C89" i="1" s="1"/>
  <c r="N89" i="1" s="1"/>
  <c r="B74" i="1"/>
  <c r="C74" i="1"/>
  <c r="C90" i="1" s="1"/>
  <c r="N90" i="1" s="1"/>
  <c r="B75" i="1"/>
  <c r="B76" i="1"/>
  <c r="B77" i="1"/>
  <c r="B78" i="1"/>
  <c r="C69" i="1"/>
  <c r="C85" i="1" s="1"/>
  <c r="N85" i="1" s="1"/>
  <c r="B69" i="1"/>
  <c r="B51" i="1"/>
  <c r="C51" i="1"/>
  <c r="D51" i="1"/>
  <c r="E51" i="1"/>
  <c r="F51" i="1"/>
  <c r="G51" i="1" s="1"/>
  <c r="B52" i="1"/>
  <c r="C52" i="1"/>
  <c r="D52" i="1"/>
  <c r="E52" i="1"/>
  <c r="F52" i="1"/>
  <c r="B53" i="1"/>
  <c r="C53" i="1"/>
  <c r="D53" i="1"/>
  <c r="E53" i="1"/>
  <c r="F53" i="1"/>
  <c r="B54" i="1"/>
  <c r="C54" i="1"/>
  <c r="D54" i="1"/>
  <c r="E54" i="1"/>
  <c r="F54" i="1"/>
  <c r="B55" i="1"/>
  <c r="C55" i="1"/>
  <c r="D55" i="1"/>
  <c r="E55" i="1"/>
  <c r="F55" i="1"/>
  <c r="G55" i="1" s="1"/>
  <c r="B56" i="1"/>
  <c r="C56" i="1"/>
  <c r="D56" i="1"/>
  <c r="E56" i="1"/>
  <c r="F56" i="1"/>
  <c r="B57" i="1"/>
  <c r="C57" i="1"/>
  <c r="D57" i="1"/>
  <c r="E57" i="1"/>
  <c r="F57" i="1"/>
  <c r="B58" i="1"/>
  <c r="C58" i="1"/>
  <c r="D58" i="1"/>
  <c r="E58" i="1"/>
  <c r="F58" i="1"/>
  <c r="B59" i="1"/>
  <c r="C59" i="1"/>
  <c r="D59" i="1"/>
  <c r="E59" i="1"/>
  <c r="F59" i="1"/>
  <c r="G59" i="1" s="1"/>
  <c r="C50" i="1"/>
  <c r="D50" i="1"/>
  <c r="E50" i="1"/>
  <c r="F50" i="1"/>
  <c r="G50" i="1" s="1"/>
  <c r="B50" i="1"/>
  <c r="F32" i="1"/>
  <c r="F33" i="1"/>
  <c r="F34" i="1"/>
  <c r="F35" i="1"/>
  <c r="F36" i="1"/>
  <c r="F37" i="1"/>
  <c r="F38" i="1"/>
  <c r="F39" i="1"/>
  <c r="F40" i="1"/>
  <c r="F31" i="1"/>
  <c r="E32" i="1"/>
  <c r="E33" i="1"/>
  <c r="E34" i="1"/>
  <c r="E35" i="1"/>
  <c r="E36" i="1"/>
  <c r="E37" i="1"/>
  <c r="E38" i="1"/>
  <c r="E39" i="1"/>
  <c r="E40" i="1"/>
  <c r="E31" i="1"/>
  <c r="D32" i="1"/>
  <c r="D33" i="1"/>
  <c r="D34" i="1"/>
  <c r="D35" i="1"/>
  <c r="D36" i="1"/>
  <c r="D37" i="1"/>
  <c r="D38" i="1"/>
  <c r="D39" i="1"/>
  <c r="D40" i="1"/>
  <c r="D31" i="1"/>
  <c r="C32" i="1"/>
  <c r="C33" i="1"/>
  <c r="C34" i="1"/>
  <c r="C35" i="1"/>
  <c r="C36" i="1"/>
  <c r="C37" i="1"/>
  <c r="C38" i="1"/>
  <c r="C39" i="1"/>
  <c r="C40" i="1"/>
  <c r="C31" i="1"/>
  <c r="B32" i="1"/>
  <c r="B33" i="1"/>
  <c r="B34" i="1"/>
  <c r="B35" i="1"/>
  <c r="B36" i="1"/>
  <c r="B37" i="1"/>
  <c r="B38" i="1"/>
  <c r="B39" i="1"/>
  <c r="B40" i="1"/>
  <c r="B31" i="1"/>
  <c r="J59" i="1"/>
  <c r="K59" i="1" s="1"/>
  <c r="J58" i="1"/>
  <c r="K58" i="1" s="1"/>
  <c r="J57" i="1"/>
  <c r="K57" i="1" s="1"/>
  <c r="J56" i="1"/>
  <c r="K56" i="1" s="1"/>
  <c r="J55" i="1"/>
  <c r="K55" i="1" s="1"/>
  <c r="J54" i="1"/>
  <c r="K54" i="1" s="1"/>
  <c r="J53" i="1"/>
  <c r="K53" i="1" s="1"/>
  <c r="J52" i="1"/>
  <c r="K52" i="1" s="1"/>
  <c r="J51" i="1"/>
  <c r="K51" i="1" s="1"/>
  <c r="J50" i="1"/>
  <c r="K50" i="1" s="1"/>
  <c r="G57" i="1" l="1"/>
  <c r="G53" i="1"/>
  <c r="G31" i="1"/>
  <c r="G37" i="1"/>
  <c r="G33" i="1"/>
  <c r="G58" i="1"/>
  <c r="G54" i="1"/>
  <c r="G40" i="1"/>
  <c r="G36" i="1"/>
  <c r="G32" i="1"/>
  <c r="G39" i="1"/>
  <c r="G35" i="1"/>
  <c r="G56" i="1"/>
  <c r="L56" i="1" s="1"/>
  <c r="G52" i="1"/>
  <c r="G38" i="1"/>
  <c r="G34" i="1"/>
  <c r="N72" i="2"/>
  <c r="H92" i="2"/>
  <c r="S92" i="2" s="1"/>
  <c r="O20" i="2"/>
  <c r="M77" i="2"/>
  <c r="G93" i="2" s="1"/>
  <c r="R93" i="2" s="1"/>
  <c r="P17" i="2"/>
  <c r="P74" i="2" s="1"/>
  <c r="O74" i="2"/>
  <c r="F90" i="2" s="1"/>
  <c r="Q90" i="2" s="1"/>
  <c r="P21" i="2"/>
  <c r="P78" i="2" s="1"/>
  <c r="O78" i="2"/>
  <c r="F94" i="2" s="1"/>
  <c r="Q94" i="2" s="1"/>
  <c r="O19" i="2"/>
  <c r="M76" i="2"/>
  <c r="G92" i="2" s="1"/>
  <c r="P18" i="2"/>
  <c r="P75" i="2" s="1"/>
  <c r="O75" i="2"/>
  <c r="F91" i="2" s="1"/>
  <c r="Q91" i="2" s="1"/>
  <c r="R91" i="2"/>
  <c r="T91" i="2" s="1"/>
  <c r="I91" i="2"/>
  <c r="I93" i="2"/>
  <c r="S93" i="2"/>
  <c r="T93" i="2" s="1"/>
  <c r="R90" i="2"/>
  <c r="T90" i="2" s="1"/>
  <c r="I90" i="2"/>
  <c r="R94" i="2"/>
  <c r="T94" i="2" s="1"/>
  <c r="I94" i="2"/>
  <c r="P15" i="2"/>
  <c r="P72" i="2" s="1"/>
  <c r="O72" i="2"/>
  <c r="F88" i="2" s="1"/>
  <c r="Q88" i="2" s="1"/>
  <c r="H89" i="2"/>
  <c r="S89" i="2" s="1"/>
  <c r="H88" i="2"/>
  <c r="S88" i="2" s="1"/>
  <c r="M72" i="2"/>
  <c r="G88" i="2" s="1"/>
  <c r="R88" i="2" s="1"/>
  <c r="H85" i="2"/>
  <c r="S85" i="2" s="1"/>
  <c r="O12" i="2"/>
  <c r="M69" i="2"/>
  <c r="G85" i="2" s="1"/>
  <c r="P16" i="2"/>
  <c r="P73" i="2" s="1"/>
  <c r="O73" i="2"/>
  <c r="F89" i="2" s="1"/>
  <c r="Q89" i="2" s="1"/>
  <c r="P14" i="2"/>
  <c r="P71" i="2" s="1"/>
  <c r="O71" i="2"/>
  <c r="F87" i="2" s="1"/>
  <c r="Q87" i="2" s="1"/>
  <c r="P13" i="2"/>
  <c r="P70" i="2" s="1"/>
  <c r="O70" i="2"/>
  <c r="F86" i="2" s="1"/>
  <c r="Q86" i="2" s="1"/>
  <c r="T87" i="2"/>
  <c r="I87" i="2"/>
  <c r="T86" i="2"/>
  <c r="I86" i="2"/>
  <c r="N69" i="2"/>
  <c r="B91" i="1"/>
  <c r="M91" i="1" s="1"/>
  <c r="B137" i="1"/>
  <c r="B89" i="1"/>
  <c r="M89" i="1" s="1"/>
  <c r="B135" i="1"/>
  <c r="B87" i="1"/>
  <c r="M87" i="1" s="1"/>
  <c r="B133" i="1"/>
  <c r="B85" i="1"/>
  <c r="M85" i="1" s="1"/>
  <c r="B131" i="1"/>
  <c r="B92" i="1"/>
  <c r="M92" i="1" s="1"/>
  <c r="B138" i="1"/>
  <c r="B93" i="1"/>
  <c r="M93" i="1" s="1"/>
  <c r="B139" i="1"/>
  <c r="B90" i="1"/>
  <c r="M90" i="1" s="1"/>
  <c r="B136" i="1"/>
  <c r="B88" i="1"/>
  <c r="M88" i="1" s="1"/>
  <c r="B134" i="1"/>
  <c r="B86" i="1"/>
  <c r="M86" i="1" s="1"/>
  <c r="B132" i="1"/>
  <c r="B94" i="1"/>
  <c r="M94" i="1" s="1"/>
  <c r="B140" i="1"/>
  <c r="N95" i="1"/>
  <c r="C95" i="1"/>
  <c r="L50" i="1"/>
  <c r="N50" i="1" s="1"/>
  <c r="D92" i="1"/>
  <c r="O92" i="1" s="1"/>
  <c r="D88" i="1"/>
  <c r="O88" i="1" s="1"/>
  <c r="D93" i="1"/>
  <c r="O93" i="1" s="1"/>
  <c r="D89" i="1"/>
  <c r="O89" i="1" s="1"/>
  <c r="D85" i="1"/>
  <c r="O85" i="1" s="1"/>
  <c r="D94" i="1"/>
  <c r="O94" i="1" s="1"/>
  <c r="D90" i="1"/>
  <c r="O90" i="1" s="1"/>
  <c r="D87" i="1"/>
  <c r="O87" i="1" s="1"/>
  <c r="D91" i="1"/>
  <c r="O91" i="1" s="1"/>
  <c r="D86" i="1"/>
  <c r="O86" i="1" s="1"/>
  <c r="C41" i="1"/>
  <c r="C60" i="1"/>
  <c r="L52" i="1"/>
  <c r="L57" i="1"/>
  <c r="L53" i="1"/>
  <c r="C79" i="1"/>
  <c r="L58" i="1"/>
  <c r="L54" i="1"/>
  <c r="L59" i="1"/>
  <c r="M59" i="1" s="1"/>
  <c r="L55" i="1"/>
  <c r="L51" i="1"/>
  <c r="I89" i="2" l="1"/>
  <c r="P20" i="2"/>
  <c r="P77" i="2" s="1"/>
  <c r="O77" i="2"/>
  <c r="F93" i="2" s="1"/>
  <c r="Q93" i="2" s="1"/>
  <c r="P19" i="2"/>
  <c r="P76" i="2" s="1"/>
  <c r="O76" i="2"/>
  <c r="F92" i="2" s="1"/>
  <c r="Q92" i="2" s="1"/>
  <c r="I92" i="2"/>
  <c r="R92" i="2"/>
  <c r="T92" i="2" s="1"/>
  <c r="O56" i="1"/>
  <c r="P56" i="1" s="1"/>
  <c r="Q56" i="1" s="1"/>
  <c r="O58" i="1"/>
  <c r="P58" i="1" s="1"/>
  <c r="Q58" i="1" s="1"/>
  <c r="O54" i="1"/>
  <c r="P54" i="1" s="1"/>
  <c r="Q54" i="1" s="1"/>
  <c r="O57" i="1"/>
  <c r="P57" i="1" s="1"/>
  <c r="Q57" i="1" s="1"/>
  <c r="O55" i="1"/>
  <c r="P55" i="1" s="1"/>
  <c r="Q55" i="1" s="1"/>
  <c r="O51" i="1"/>
  <c r="P51" i="1" s="1"/>
  <c r="Q51" i="1" s="1"/>
  <c r="O52" i="1"/>
  <c r="P52" i="1" s="1"/>
  <c r="Q52" i="1" s="1"/>
  <c r="O59" i="1"/>
  <c r="P59" i="1" s="1"/>
  <c r="Q59" i="1" s="1"/>
  <c r="O53" i="1"/>
  <c r="P53" i="1" s="1"/>
  <c r="Q53" i="1" s="1"/>
  <c r="O50" i="1"/>
  <c r="P50" i="1" s="1"/>
  <c r="Q50" i="1" s="1"/>
  <c r="P12" i="2"/>
  <c r="P69" i="2" s="1"/>
  <c r="O69" i="2"/>
  <c r="F85" i="2" s="1"/>
  <c r="Q85" i="2" s="1"/>
  <c r="I85" i="2"/>
  <c r="J85" i="2" s="1"/>
  <c r="J86" i="2" s="1"/>
  <c r="J87" i="2" s="1"/>
  <c r="R85" i="2"/>
  <c r="T85" i="2" s="1"/>
  <c r="U85" i="2" s="1"/>
  <c r="U86" i="2" s="1"/>
  <c r="U87" i="2" s="1"/>
  <c r="I88" i="2"/>
  <c r="T88" i="2"/>
  <c r="T89" i="2"/>
  <c r="M52" i="1"/>
  <c r="R52" i="1" s="1"/>
  <c r="N56" i="1"/>
  <c r="M50" i="1"/>
  <c r="M53" i="1"/>
  <c r="R53" i="1" s="1"/>
  <c r="M56" i="1"/>
  <c r="N53" i="1"/>
  <c r="N59" i="1"/>
  <c r="N58" i="1"/>
  <c r="M58" i="1"/>
  <c r="R58" i="1" s="1"/>
  <c r="N52" i="1"/>
  <c r="M54" i="1"/>
  <c r="R54" i="1" s="1"/>
  <c r="N57" i="1"/>
  <c r="M57" i="1"/>
  <c r="N51" i="1"/>
  <c r="M51" i="1"/>
  <c r="N54" i="1"/>
  <c r="M55" i="1"/>
  <c r="N55" i="1"/>
  <c r="J40" i="1"/>
  <c r="K40" i="1" s="1"/>
  <c r="L40" i="1"/>
  <c r="J39" i="1"/>
  <c r="K39" i="1" s="1"/>
  <c r="L39" i="1"/>
  <c r="J38" i="1"/>
  <c r="K38" i="1" s="1"/>
  <c r="L38" i="1"/>
  <c r="J37" i="1"/>
  <c r="K37" i="1" s="1"/>
  <c r="L37" i="1"/>
  <c r="J36" i="1"/>
  <c r="K36" i="1" s="1"/>
  <c r="L36" i="1"/>
  <c r="J35" i="1"/>
  <c r="K35" i="1" s="1"/>
  <c r="L35" i="1"/>
  <c r="J34" i="1"/>
  <c r="K34" i="1" s="1"/>
  <c r="L34" i="1"/>
  <c r="J33" i="1"/>
  <c r="K33" i="1" s="1"/>
  <c r="L33" i="1"/>
  <c r="J32" i="1"/>
  <c r="K32" i="1" s="1"/>
  <c r="L32" i="1"/>
  <c r="J31" i="1"/>
  <c r="K31" i="1" s="1"/>
  <c r="L31" i="1"/>
  <c r="Z72" i="1"/>
  <c r="Z75" i="1"/>
  <c r="Z76" i="1"/>
  <c r="Z77" i="1"/>
  <c r="Z78" i="1"/>
  <c r="J13" i="1"/>
  <c r="J14" i="1"/>
  <c r="J15" i="1"/>
  <c r="J16" i="1"/>
  <c r="J17" i="1"/>
  <c r="J18" i="1"/>
  <c r="J19" i="1"/>
  <c r="J20" i="1"/>
  <c r="J21" i="1"/>
  <c r="J12" i="1"/>
  <c r="L13" i="1"/>
  <c r="L14" i="1"/>
  <c r="L15" i="1"/>
  <c r="L16" i="1"/>
  <c r="L17" i="1"/>
  <c r="L18" i="1"/>
  <c r="L19" i="1"/>
  <c r="L20" i="1"/>
  <c r="L21" i="1"/>
  <c r="L12" i="1"/>
  <c r="R51" i="1" l="1"/>
  <c r="R59" i="1"/>
  <c r="U88" i="2"/>
  <c r="U89" i="2" s="1"/>
  <c r="U90" i="2" s="1"/>
  <c r="U91" i="2" s="1"/>
  <c r="U92" i="2" s="1"/>
  <c r="U93" i="2" s="1"/>
  <c r="U94" i="2" s="1"/>
  <c r="R55" i="1"/>
  <c r="R57" i="1"/>
  <c r="R56" i="1"/>
  <c r="R50" i="1"/>
  <c r="L77" i="1"/>
  <c r="L71" i="1"/>
  <c r="L76" i="1"/>
  <c r="J88" i="2"/>
  <c r="J89" i="2" s="1"/>
  <c r="J90" i="2" s="1"/>
  <c r="J91" i="2" s="1"/>
  <c r="J92" i="2" s="1"/>
  <c r="J93" i="2" s="1"/>
  <c r="J94" i="2" s="1"/>
  <c r="Z69" i="1"/>
  <c r="L73" i="1"/>
  <c r="Z74" i="1"/>
  <c r="Z70" i="1"/>
  <c r="Z73" i="1"/>
  <c r="Z71" i="1"/>
  <c r="N31" i="1"/>
  <c r="N35" i="1"/>
  <c r="N39" i="1"/>
  <c r="J72" i="1"/>
  <c r="K21" i="1"/>
  <c r="K78" i="1" s="1"/>
  <c r="J78" i="1"/>
  <c r="K17" i="1"/>
  <c r="K74" i="1" s="1"/>
  <c r="J74" i="1"/>
  <c r="K13" i="1"/>
  <c r="K70" i="1" s="1"/>
  <c r="J70" i="1"/>
  <c r="K12" i="1"/>
  <c r="K69" i="1" s="1"/>
  <c r="J69" i="1"/>
  <c r="K18" i="1"/>
  <c r="K75" i="1" s="1"/>
  <c r="J75" i="1"/>
  <c r="K14" i="1"/>
  <c r="K71" i="1" s="1"/>
  <c r="J71" i="1"/>
  <c r="O15" i="1"/>
  <c r="L72" i="1"/>
  <c r="O21" i="1"/>
  <c r="L78" i="1"/>
  <c r="O17" i="1"/>
  <c r="L74" i="1"/>
  <c r="O13" i="1"/>
  <c r="L70" i="1"/>
  <c r="K19" i="1"/>
  <c r="J76" i="1"/>
  <c r="O12" i="1"/>
  <c r="L69" i="1"/>
  <c r="O18" i="1"/>
  <c r="L75" i="1"/>
  <c r="K20" i="1"/>
  <c r="K77" i="1" s="1"/>
  <c r="J77" i="1"/>
  <c r="K16" i="1"/>
  <c r="K73" i="1" s="1"/>
  <c r="J73" i="1"/>
  <c r="N33" i="1"/>
  <c r="N37" i="1"/>
  <c r="N34" i="1"/>
  <c r="N38" i="1"/>
  <c r="O32" i="1"/>
  <c r="P32" i="1" s="1"/>
  <c r="O36" i="1"/>
  <c r="P36" i="1" s="1"/>
  <c r="O40" i="1"/>
  <c r="P40" i="1" s="1"/>
  <c r="O33" i="1"/>
  <c r="P33" i="1" s="1"/>
  <c r="O37" i="1"/>
  <c r="P37" i="1" s="1"/>
  <c r="O34" i="1"/>
  <c r="P34" i="1" s="1"/>
  <c r="O38" i="1"/>
  <c r="P38" i="1" s="1"/>
  <c r="O31" i="1"/>
  <c r="P31" i="1" s="1"/>
  <c r="O35" i="1"/>
  <c r="P35" i="1" s="1"/>
  <c r="O39" i="1"/>
  <c r="P39" i="1" s="1"/>
  <c r="N32" i="1"/>
  <c r="N36" i="1"/>
  <c r="N40" i="1"/>
  <c r="M32" i="1"/>
  <c r="M35" i="1"/>
  <c r="M36" i="1"/>
  <c r="M38" i="1"/>
  <c r="M31" i="1"/>
  <c r="M33" i="1"/>
  <c r="M34" i="1"/>
  <c r="M37" i="1"/>
  <c r="M39" i="1"/>
  <c r="M40" i="1"/>
  <c r="M15" i="1"/>
  <c r="K15" i="1"/>
  <c r="M12" i="1"/>
  <c r="O16" i="1"/>
  <c r="O14" i="1"/>
  <c r="M14" i="1"/>
  <c r="O19" i="1"/>
  <c r="O76" i="1" s="1"/>
  <c r="M19" i="1"/>
  <c r="M76" i="1" s="1"/>
  <c r="O20" i="1"/>
  <c r="O77" i="1" s="1"/>
  <c r="M18" i="1"/>
  <c r="M75" i="1" s="1"/>
  <c r="M21" i="1"/>
  <c r="M17" i="1"/>
  <c r="M13" i="1"/>
  <c r="M20" i="1"/>
  <c r="M77" i="1" s="1"/>
  <c r="M16" i="1"/>
  <c r="M73" i="1" l="1"/>
  <c r="N21" i="1"/>
  <c r="N78" i="1" s="1"/>
  <c r="N13" i="1"/>
  <c r="N70" i="1" s="1"/>
  <c r="N20" i="1"/>
  <c r="N77" i="1" s="1"/>
  <c r="N16" i="1"/>
  <c r="N73" i="1" s="1"/>
  <c r="N14" i="1"/>
  <c r="N71" i="1" s="1"/>
  <c r="N12" i="1"/>
  <c r="N69" i="1" s="1"/>
  <c r="N17" i="1"/>
  <c r="N74" i="1" s="1"/>
  <c r="O73" i="1"/>
  <c r="N18" i="1"/>
  <c r="N75" i="1" s="1"/>
  <c r="N19" i="1"/>
  <c r="N76" i="1" s="1"/>
  <c r="K76" i="1"/>
  <c r="P17" i="1"/>
  <c r="R17" i="1" s="1"/>
  <c r="O74" i="1"/>
  <c r="P15" i="1"/>
  <c r="R15" i="1" s="1"/>
  <c r="O72" i="1"/>
  <c r="M78" i="1"/>
  <c r="P14" i="1"/>
  <c r="P71" i="1" s="1"/>
  <c r="O71" i="1"/>
  <c r="P18" i="1"/>
  <c r="O75" i="1"/>
  <c r="M72" i="1"/>
  <c r="M74" i="1"/>
  <c r="M69" i="1"/>
  <c r="N15" i="1"/>
  <c r="N72" i="1" s="1"/>
  <c r="K72" i="1"/>
  <c r="P13" i="1"/>
  <c r="O70" i="1"/>
  <c r="P21" i="1"/>
  <c r="O78" i="1"/>
  <c r="M71" i="1"/>
  <c r="M70" i="1"/>
  <c r="P12" i="1"/>
  <c r="R12" i="1" s="1"/>
  <c r="O69" i="1"/>
  <c r="P19" i="1"/>
  <c r="P20" i="1"/>
  <c r="Q39" i="1"/>
  <c r="R39" i="1"/>
  <c r="Q31" i="1"/>
  <c r="R31" i="1"/>
  <c r="Q34" i="1"/>
  <c r="R34" i="1"/>
  <c r="Q33" i="1"/>
  <c r="R33" i="1"/>
  <c r="Q36" i="1"/>
  <c r="R36" i="1"/>
  <c r="R35" i="1"/>
  <c r="Q35" i="1"/>
  <c r="Q38" i="1"/>
  <c r="R38" i="1"/>
  <c r="Q37" i="1"/>
  <c r="R37" i="1"/>
  <c r="R40" i="1"/>
  <c r="Q40" i="1"/>
  <c r="Q32" i="1"/>
  <c r="R32" i="1"/>
  <c r="P16" i="1"/>
  <c r="Q14" i="1" l="1"/>
  <c r="Q71" i="1" s="1"/>
  <c r="R71" i="1"/>
  <c r="R19" i="1"/>
  <c r="P76" i="1"/>
  <c r="R76" i="1" s="1"/>
  <c r="P70" i="1"/>
  <c r="R70" i="1" s="1"/>
  <c r="Q13" i="1"/>
  <c r="Q70" i="1" s="1"/>
  <c r="R20" i="1"/>
  <c r="P77" i="1"/>
  <c r="R77" i="1" s="1"/>
  <c r="P72" i="1"/>
  <c r="R72" i="1" s="1"/>
  <c r="Q15" i="1"/>
  <c r="Q72" i="1" s="1"/>
  <c r="P78" i="1"/>
  <c r="R78" i="1" s="1"/>
  <c r="Q21" i="1"/>
  <c r="Q78" i="1" s="1"/>
  <c r="P75" i="1"/>
  <c r="R75" i="1" s="1"/>
  <c r="R18" i="1"/>
  <c r="Q18" i="1"/>
  <c r="Q75" i="1" s="1"/>
  <c r="P74" i="1"/>
  <c r="R74" i="1" s="1"/>
  <c r="Q17" i="1"/>
  <c r="Q74" i="1" s="1"/>
  <c r="R14" i="1"/>
  <c r="R13" i="1"/>
  <c r="R21" i="1"/>
  <c r="P69" i="1"/>
  <c r="R69" i="1" s="1"/>
  <c r="Q12" i="1"/>
  <c r="Q69" i="1" s="1"/>
  <c r="R16" i="1"/>
  <c r="P73" i="1"/>
  <c r="Q19" i="1"/>
  <c r="Q76" i="1" s="1"/>
  <c r="Q20" i="1"/>
  <c r="Q77" i="1" s="1"/>
  <c r="Q16" i="1"/>
  <c r="Q73" i="1" s="1"/>
  <c r="F91" i="1" l="1"/>
  <c r="Q91" i="1" s="1"/>
  <c r="AC75" i="1"/>
  <c r="F86" i="1"/>
  <c r="Q86" i="1" s="1"/>
  <c r="AC70" i="1"/>
  <c r="F87" i="1"/>
  <c r="Q87" i="1" s="1"/>
  <c r="AC71" i="1"/>
  <c r="F94" i="1"/>
  <c r="Q94" i="1" s="1"/>
  <c r="AC78" i="1"/>
  <c r="F88" i="1"/>
  <c r="Q88" i="1" s="1"/>
  <c r="AC72" i="1"/>
  <c r="F90" i="1"/>
  <c r="Q90" i="1" s="1"/>
  <c r="AC74" i="1"/>
  <c r="F93" i="1"/>
  <c r="Q93" i="1" s="1"/>
  <c r="AC77" i="1"/>
  <c r="F92" i="1"/>
  <c r="Q92" i="1" s="1"/>
  <c r="AC76" i="1"/>
  <c r="F85" i="1"/>
  <c r="Q85" i="1" s="1"/>
  <c r="AC69" i="1"/>
  <c r="H91" i="1"/>
  <c r="S91" i="1" s="1"/>
  <c r="H88" i="1"/>
  <c r="S88" i="1" s="1"/>
  <c r="H85" i="1"/>
  <c r="S85" i="1" s="1"/>
  <c r="H94" i="1"/>
  <c r="S94" i="1" s="1"/>
  <c r="H93" i="1"/>
  <c r="S93" i="1" s="1"/>
  <c r="H92" i="1"/>
  <c r="S92" i="1" s="1"/>
  <c r="W77" i="1"/>
  <c r="V77" i="1"/>
  <c r="S77" i="1"/>
  <c r="T77" i="1"/>
  <c r="U77" i="1"/>
  <c r="T69" i="1"/>
  <c r="V69" i="1"/>
  <c r="W69" i="1"/>
  <c r="S69" i="1"/>
  <c r="U69" i="1"/>
  <c r="S75" i="1"/>
  <c r="T75" i="1"/>
  <c r="U75" i="1"/>
  <c r="W75" i="1"/>
  <c r="V75" i="1"/>
  <c r="S72" i="1"/>
  <c r="U72" i="1" s="1"/>
  <c r="S70" i="1"/>
  <c r="U70" i="1" s="1"/>
  <c r="S71" i="1"/>
  <c r="T71" i="1" s="1"/>
  <c r="V78" i="1"/>
  <c r="S78" i="1"/>
  <c r="T78" i="1"/>
  <c r="U78" i="1"/>
  <c r="W78" i="1"/>
  <c r="S74" i="1"/>
  <c r="T74" i="1" s="1"/>
  <c r="V74" i="1" s="1"/>
  <c r="W74" i="1" s="1"/>
  <c r="W76" i="1"/>
  <c r="V76" i="1"/>
  <c r="S76" i="1"/>
  <c r="T76" i="1"/>
  <c r="U76" i="1"/>
  <c r="G94" i="1"/>
  <c r="R94" i="1" s="1"/>
  <c r="E94" i="1"/>
  <c r="P94" i="1" s="1"/>
  <c r="G93" i="1"/>
  <c r="R93" i="1" s="1"/>
  <c r="E93" i="1"/>
  <c r="P93" i="1" s="1"/>
  <c r="G92" i="1"/>
  <c r="R92" i="1" s="1"/>
  <c r="E92" i="1"/>
  <c r="P92" i="1" s="1"/>
  <c r="G85" i="1"/>
  <c r="R85" i="1" s="1"/>
  <c r="E85" i="1"/>
  <c r="P85" i="1" s="1"/>
  <c r="G91" i="1"/>
  <c r="R91" i="1" s="1"/>
  <c r="E91" i="1"/>
  <c r="P91" i="1" s="1"/>
  <c r="R73" i="1"/>
  <c r="AA31" i="1" l="1"/>
  <c r="AA50" i="1"/>
  <c r="AB12" i="1"/>
  <c r="AB69" i="1" s="1"/>
  <c r="AA12" i="1"/>
  <c r="AA69" i="1" s="1"/>
  <c r="AB31" i="1"/>
  <c r="AB50" i="1"/>
  <c r="AA58" i="1"/>
  <c r="AB39" i="1"/>
  <c r="AA20" i="1"/>
  <c r="AA77" i="1" s="1"/>
  <c r="AB20" i="1"/>
  <c r="AB77" i="1" s="1"/>
  <c r="AB58" i="1"/>
  <c r="AA39" i="1"/>
  <c r="AB18" i="1"/>
  <c r="AB75" i="1" s="1"/>
  <c r="AB37" i="1"/>
  <c r="AB56" i="1"/>
  <c r="AA56" i="1"/>
  <c r="AA18" i="1"/>
  <c r="AA75" i="1" s="1"/>
  <c r="AA37" i="1"/>
  <c r="AA38" i="1"/>
  <c r="AA57" i="1"/>
  <c r="AB19" i="1"/>
  <c r="AB76" i="1" s="1"/>
  <c r="AB57" i="1"/>
  <c r="AA19" i="1"/>
  <c r="AA76" i="1" s="1"/>
  <c r="AB38" i="1"/>
  <c r="AB59" i="1"/>
  <c r="AB21" i="1"/>
  <c r="AB78" i="1" s="1"/>
  <c r="AB40" i="1"/>
  <c r="AA21" i="1"/>
  <c r="AA78" i="1" s="1"/>
  <c r="AA40" i="1"/>
  <c r="AA59" i="1"/>
  <c r="F89" i="1"/>
  <c r="Q89" i="1" s="1"/>
  <c r="AC73" i="1"/>
  <c r="H87" i="1"/>
  <c r="S87" i="1" s="1"/>
  <c r="H90" i="1"/>
  <c r="S90" i="1" s="1"/>
  <c r="H86" i="1"/>
  <c r="S86" i="1" s="1"/>
  <c r="T85" i="1" s="1"/>
  <c r="U85" i="1" s="1"/>
  <c r="I91" i="1"/>
  <c r="T91" i="1"/>
  <c r="I94" i="1"/>
  <c r="T94" i="1"/>
  <c r="I92" i="1"/>
  <c r="T92" i="1"/>
  <c r="I93" i="1"/>
  <c r="T93" i="1"/>
  <c r="U74" i="1"/>
  <c r="E90" i="1"/>
  <c r="P90" i="1" s="1"/>
  <c r="T70" i="1"/>
  <c r="V70" i="1" s="1"/>
  <c r="W70" i="1" s="1"/>
  <c r="I85" i="1"/>
  <c r="J85" i="1" s="1"/>
  <c r="T72" i="1"/>
  <c r="V72" i="1" s="1"/>
  <c r="W72" i="1" s="1"/>
  <c r="G87" i="1"/>
  <c r="R87" i="1" s="1"/>
  <c r="V71" i="1"/>
  <c r="W71" i="1" s="1"/>
  <c r="U71" i="1"/>
  <c r="S73" i="1"/>
  <c r="U73" i="1" s="1"/>
  <c r="E88" i="1"/>
  <c r="P88" i="1" s="1"/>
  <c r="E86" i="1"/>
  <c r="P86" i="1" s="1"/>
  <c r="G90" i="1"/>
  <c r="R90" i="1" s="1"/>
  <c r="E87" i="1"/>
  <c r="P87" i="1" s="1"/>
  <c r="AB53" i="1" l="1"/>
  <c r="AA15" i="1"/>
  <c r="AA72" i="1" s="1"/>
  <c r="AB34" i="1"/>
  <c r="AA34" i="1"/>
  <c r="AA53" i="1"/>
  <c r="AB15" i="1"/>
  <c r="AB72" i="1" s="1"/>
  <c r="AA17" i="1"/>
  <c r="AA74" i="1" s="1"/>
  <c r="AA36" i="1"/>
  <c r="AA55" i="1"/>
  <c r="AB55" i="1"/>
  <c r="AB17" i="1"/>
  <c r="AB74" i="1" s="1"/>
  <c r="AB36" i="1"/>
  <c r="AA52" i="1"/>
  <c r="AA14" i="1"/>
  <c r="AA71" i="1" s="1"/>
  <c r="AA33" i="1"/>
  <c r="AB14" i="1"/>
  <c r="AB71" i="1" s="1"/>
  <c r="AB33" i="1"/>
  <c r="AB52" i="1"/>
  <c r="AB51" i="1"/>
  <c r="AB13" i="1"/>
  <c r="AB70" i="1" s="1"/>
  <c r="AB32" i="1"/>
  <c r="AA13" i="1"/>
  <c r="AA70" i="1" s="1"/>
  <c r="AA32" i="1"/>
  <c r="AA51" i="1"/>
  <c r="H89" i="1"/>
  <c r="S89" i="1" s="1"/>
  <c r="T73" i="1"/>
  <c r="V73" i="1" s="1"/>
  <c r="W73" i="1" s="1"/>
  <c r="I90" i="1"/>
  <c r="I87" i="1"/>
  <c r="T87" i="1"/>
  <c r="G88" i="1"/>
  <c r="R88" i="1" s="1"/>
  <c r="G86" i="1"/>
  <c r="R86" i="1" s="1"/>
  <c r="E89" i="1"/>
  <c r="P89" i="1" s="1"/>
  <c r="AB16" i="1" l="1"/>
  <c r="AB73" i="1" s="1"/>
  <c r="AB54" i="1"/>
  <c r="AA35" i="1"/>
  <c r="AA54" i="1"/>
  <c r="AB35" i="1"/>
  <c r="AA16" i="1"/>
  <c r="AA73" i="1" s="1"/>
  <c r="T90" i="1"/>
  <c r="G89" i="1"/>
  <c r="I88" i="1"/>
  <c r="T88" i="1"/>
  <c r="I86" i="1"/>
  <c r="J86" i="1" s="1"/>
  <c r="J87" i="1" s="1"/>
  <c r="T86" i="1"/>
  <c r="U86" i="1" s="1"/>
  <c r="U87" i="1" s="1"/>
  <c r="R89" i="1" l="1"/>
  <c r="T89" i="1" s="1"/>
  <c r="U88" i="1"/>
  <c r="I89" i="1"/>
  <c r="J88" i="1"/>
  <c r="U89" i="1" l="1"/>
  <c r="U90" i="1" s="1"/>
  <c r="U91" i="1" s="1"/>
  <c r="U92" i="1" s="1"/>
  <c r="U93" i="1" s="1"/>
  <c r="U94" i="1" s="1"/>
  <c r="J89" i="1"/>
  <c r="J90" i="1" s="1"/>
  <c r="J91" i="1" s="1"/>
  <c r="J92" i="1" s="1"/>
  <c r="J93" i="1" s="1"/>
  <c r="J94" i="1" s="1"/>
  <c r="G11" i="3" l="1"/>
  <c r="H11" i="3" s="1"/>
  <c r="G12" i="3"/>
  <c r="H12" i="3" s="1"/>
  <c r="G13" i="3"/>
  <c r="H13" i="3" s="1"/>
  <c r="G14" i="3"/>
  <c r="H14" i="3" s="1"/>
</calcChain>
</file>

<file path=xl/sharedStrings.xml><?xml version="1.0" encoding="utf-8"?>
<sst xmlns="http://schemas.openxmlformats.org/spreadsheetml/2006/main" count="1139" uniqueCount="276">
  <si>
    <t>Rigid soils</t>
  </si>
  <si>
    <t>EXAMPLE</t>
  </si>
  <si>
    <t>BULK DENSITY &amp; DRAINED UPPER LIMIT</t>
  </si>
  <si>
    <t>BD and DUL-Recalculated where SAT-DUL &lt;5% (Col O)</t>
  </si>
  <si>
    <t>CROP LOWER LIMIT</t>
  </si>
  <si>
    <t>Sample No</t>
  </si>
  <si>
    <t>Depth Range</t>
  </si>
  <si>
    <t>Layer thickness</t>
  </si>
  <si>
    <t>Sample height</t>
  </si>
  <si>
    <t>Tube</t>
  </si>
  <si>
    <t>Core</t>
  </si>
  <si>
    <t>Sample</t>
  </si>
  <si>
    <t xml:space="preserve">DUL </t>
  </si>
  <si>
    <t>Bulk Density</t>
  </si>
  <si>
    <t>DUL</t>
  </si>
  <si>
    <t>PO</t>
  </si>
  <si>
    <t>SAT</t>
  </si>
  <si>
    <t>SAT-DUL</t>
  </si>
  <si>
    <t>newBD</t>
  </si>
  <si>
    <t>newDUL</t>
  </si>
  <si>
    <t>newSAT</t>
  </si>
  <si>
    <t>CLL</t>
  </si>
  <si>
    <t>Radius</t>
  </si>
  <si>
    <t>Vol</t>
  </si>
  <si>
    <t>Wet Wt</t>
  </si>
  <si>
    <t>Dry Wt</t>
  </si>
  <si>
    <t>Gravimetric</t>
  </si>
  <si>
    <t>Volumetric</t>
  </si>
  <si>
    <t>(cm)</t>
  </si>
  <si>
    <t>(cc)</t>
  </si>
  <si>
    <t>(g)</t>
  </si>
  <si>
    <t>(g/g)</t>
  </si>
  <si>
    <t>(%)</t>
  </si>
  <si>
    <t>(g/cc)</t>
  </si>
  <si>
    <t>(mm/mm)</t>
  </si>
  <si>
    <t>A</t>
  </si>
  <si>
    <t>B</t>
  </si>
  <si>
    <t>C</t>
  </si>
  <si>
    <t>D</t>
  </si>
  <si>
    <t>E</t>
  </si>
  <si>
    <t>F</t>
  </si>
  <si>
    <t>G</t>
  </si>
  <si>
    <t>H</t>
  </si>
  <si>
    <t>I</t>
  </si>
  <si>
    <t>J</t>
  </si>
  <si>
    <t>K</t>
  </si>
  <si>
    <t>L</t>
  </si>
  <si>
    <t>M</t>
  </si>
  <si>
    <t>N</t>
  </si>
  <si>
    <t>O</t>
  </si>
  <si>
    <t>P</t>
  </si>
  <si>
    <t>Q</t>
  </si>
  <si>
    <t>R</t>
  </si>
  <si>
    <t>S</t>
  </si>
  <si>
    <t>T</t>
  </si>
  <si>
    <t>U</t>
  </si>
  <si>
    <t>V</t>
  </si>
  <si>
    <t>W</t>
  </si>
  <si>
    <t>X</t>
  </si>
  <si>
    <t>Y</t>
  </si>
  <si>
    <t>Z</t>
  </si>
  <si>
    <t>((Wet-Dry)/Dry)</t>
  </si>
  <si>
    <t xml:space="preserve"> Grav(g/g)*100 </t>
  </si>
  <si>
    <t xml:space="preserve"> DrwWt/Core Vol</t>
  </si>
  <si>
    <t>Grav(g/g)*BD</t>
  </si>
  <si>
    <t xml:space="preserve"> Grav% x BD</t>
  </si>
  <si>
    <t xml:space="preserve"> (1-BD/2.65)</t>
  </si>
  <si>
    <t>SAT(mm/mm) *100</t>
  </si>
  <si>
    <t>(1-0.08) /(1/2.65+Grav)</t>
  </si>
  <si>
    <t>Grav x BD</t>
  </si>
  <si>
    <t>DUL + 0.05</t>
  </si>
  <si>
    <t>SAT (mm/mm)*    100</t>
  </si>
  <si>
    <t xml:space="preserve"> =(E-F)/F</t>
  </si>
  <si>
    <t xml:space="preserve"> =G x 100</t>
  </si>
  <si>
    <t xml:space="preserve"> = F/D</t>
  </si>
  <si>
    <t xml:space="preserve"> =G x I</t>
  </si>
  <si>
    <t xml:space="preserve"> =H x I</t>
  </si>
  <si>
    <t xml:space="preserve"> =(1-I/2.65)</t>
  </si>
  <si>
    <t xml:space="preserve"> =M x 100</t>
  </si>
  <si>
    <t xml:space="preserve"> =M-J</t>
  </si>
  <si>
    <t xml:space="preserve"> =G x P</t>
  </si>
  <si>
    <t xml:space="preserve"> =H x P</t>
  </si>
  <si>
    <t xml:space="preserve"> =Q + 0.05</t>
  </si>
  <si>
    <t xml:space="preserve"> =S x 100</t>
  </si>
  <si>
    <t xml:space="preserve"> =W x I</t>
  </si>
  <si>
    <t>0-15</t>
  </si>
  <si>
    <t>15-30</t>
  </si>
  <si>
    <t>30-60</t>
  </si>
  <si>
    <t>60-90</t>
  </si>
  <si>
    <t>CALCULATION SHEET</t>
  </si>
  <si>
    <r>
      <t>p</t>
    </r>
    <r>
      <rPr>
        <sz val="8"/>
        <rFont val="Arial"/>
        <family val="2"/>
      </rPr>
      <t>Raidus</t>
    </r>
    <r>
      <rPr>
        <vertAlign val="superscript"/>
        <sz val="8"/>
        <rFont val="Arial"/>
        <family val="2"/>
      </rPr>
      <t xml:space="preserve">2 </t>
    </r>
    <r>
      <rPr>
        <sz val="8"/>
        <rFont val="Arial"/>
        <family val="2"/>
      </rPr>
      <t>Height</t>
    </r>
  </si>
  <si>
    <r>
      <t xml:space="preserve"> =</t>
    </r>
    <r>
      <rPr>
        <sz val="8"/>
        <rFont val="Symbol"/>
        <family val="1"/>
        <charset val="2"/>
      </rPr>
      <t>p</t>
    </r>
    <r>
      <rPr>
        <i/>
        <sz val="8"/>
        <rFont val="Arial"/>
        <family val="2"/>
      </rPr>
      <t>C</t>
    </r>
    <r>
      <rPr>
        <i/>
        <vertAlign val="superscript"/>
        <sz val="8"/>
        <rFont val="Arial"/>
        <family val="2"/>
      </rPr>
      <t>2</t>
    </r>
    <r>
      <rPr>
        <i/>
        <sz val="8"/>
        <rFont val="Arial"/>
        <family val="2"/>
      </rPr>
      <t>B</t>
    </r>
  </si>
  <si>
    <t>Shrink/swell soils</t>
  </si>
  <si>
    <t>Drained Upper Limit and Bulk density</t>
  </si>
  <si>
    <t>Crop Lower Limit</t>
  </si>
  <si>
    <t>BD</t>
  </si>
  <si>
    <t>MONITORING DATA</t>
  </si>
  <si>
    <t xml:space="preserve"> =((D-E)/E) x 100</t>
  </si>
  <si>
    <t xml:space="preserve"> =F x B</t>
  </si>
  <si>
    <t>Temporary site ID</t>
  </si>
  <si>
    <t>Country</t>
  </si>
  <si>
    <t>State</t>
  </si>
  <si>
    <t>Region</t>
  </si>
  <si>
    <t>Nearest Town</t>
  </si>
  <si>
    <t>Site location</t>
  </si>
  <si>
    <t>GPS datum (preferably WGS84)</t>
  </si>
  <si>
    <t>GPS location accuracy</t>
  </si>
  <si>
    <t>Latitude (decimal degrees)</t>
  </si>
  <si>
    <t>Longitude (decimal degrees)</t>
  </si>
  <si>
    <t>Site location or name</t>
  </si>
  <si>
    <t>Year of sampling</t>
  </si>
  <si>
    <t>Other soil features</t>
  </si>
  <si>
    <t>Natural vegetation</t>
  </si>
  <si>
    <t>Slope (%)</t>
  </si>
  <si>
    <t>Local soil classification (incl. source if applicable)</t>
  </si>
  <si>
    <t>Australian Soil Classification order</t>
  </si>
  <si>
    <t>Australian Soil Classification sub-order</t>
  </si>
  <si>
    <t>Land owner</t>
  </si>
  <si>
    <t>Land owner address</t>
  </si>
  <si>
    <t>Land owner mobile</t>
  </si>
  <si>
    <t>Land owner e-mail</t>
  </si>
  <si>
    <t>Collaborator</t>
  </si>
  <si>
    <t>Site history</t>
  </si>
  <si>
    <t>Other notes</t>
  </si>
  <si>
    <t>Georeferencing</t>
  </si>
  <si>
    <t>Soil classification and description</t>
  </si>
  <si>
    <t>Notes and comments</t>
  </si>
  <si>
    <t>Private details (not included in record)</t>
  </si>
  <si>
    <t>REPLICATE 1</t>
  </si>
  <si>
    <t xml:space="preserve">Entrapped air at </t>
  </si>
  <si>
    <t>Saturation</t>
  </si>
  <si>
    <t>0.03 (heavy clay soils) to 0.07 (sandy soils)</t>
  </si>
  <si>
    <t xml:space="preserve"> =L-A</t>
  </si>
  <si>
    <t xml:space="preserve"> = average of reps</t>
  </si>
  <si>
    <t xml:space="preserve">Entrapped air (e) at </t>
  </si>
  <si>
    <t>saturation</t>
  </si>
  <si>
    <t>(PO-e)</t>
  </si>
  <si>
    <t xml:space="preserve">e </t>
  </si>
  <si>
    <t>(1-(e+0.05)) /(1/2.65+Grav)</t>
  </si>
  <si>
    <t>BD (g/cc)</t>
  </si>
  <si>
    <t>PAWC (mm)</t>
  </si>
  <si>
    <t>Layer depth sum:</t>
  </si>
  <si>
    <t>Layer</t>
  </si>
  <si>
    <t>REPLICATE 2 (assumes same depth intervals &amp; horizons as Rep 1)</t>
  </si>
  <si>
    <t>REPLICATE 3 (assumes same depth intervals &amp; horizons as Rep 1)</t>
  </si>
  <si>
    <t>AA</t>
  </si>
  <si>
    <t>AVERAGE PROFILE (assumes same depth intervals)</t>
  </si>
  <si>
    <t>CROP LOWER LIMIT AVERAGED OVER 3 REPLICATES</t>
  </si>
  <si>
    <t>Mid depth (cm)</t>
  </si>
  <si>
    <t>Volumetric DUL (mm/mm)</t>
  </si>
  <si>
    <t>Volumetric CLL (mm/mm)</t>
  </si>
  <si>
    <t>Volumetric SAT (mm/mm)</t>
  </si>
  <si>
    <t>Depth (range (cm)</t>
  </si>
  <si>
    <t>PAWC Profile (mm)</t>
  </si>
  <si>
    <t xml:space="preserve">    If the soil is not a shrink-swell soil - question why such a correction would be valid</t>
  </si>
  <si>
    <t xml:space="preserve">   Include rationale - see protocol for PAWC data checking</t>
  </si>
  <si>
    <t xml:space="preserve">   Document any changes made to BD, CLL, DUL, SAT</t>
  </si>
  <si>
    <t xml:space="preserve">   Refer to figures drawn to identify issues</t>
  </si>
  <si>
    <t>Volmetric</t>
  </si>
  <si>
    <t>newCLL</t>
  </si>
  <si>
    <t>Recalculated</t>
  </si>
  <si>
    <t>Grav x BD /100</t>
  </si>
  <si>
    <t>Collaborator organisation</t>
  </si>
  <si>
    <t>Collaborator e-mail</t>
  </si>
  <si>
    <t>Collaborator phone</t>
  </si>
  <si>
    <t>Data Source (acknowledgment of collaborators and funders (incl project name(s))</t>
  </si>
  <si>
    <t>Site</t>
  </si>
  <si>
    <t>Date of sampling</t>
  </si>
  <si>
    <t>DUL Field notes - set-up</t>
  </si>
  <si>
    <t>Sampling method DUL</t>
  </si>
  <si>
    <t>Sampling method BD</t>
  </si>
  <si>
    <t>DUL field notes, issues, etc.</t>
  </si>
  <si>
    <t>DUL Soil observations (depth texture change etc)</t>
  </si>
  <si>
    <t>DUL Field notes - sampling</t>
  </si>
  <si>
    <t>CLL Field notes  - set-up</t>
  </si>
  <si>
    <t>Date of DUL pond set up</t>
  </si>
  <si>
    <t>DUL plot size (m2)</t>
  </si>
  <si>
    <t>Date of rainout shelter set up</t>
  </si>
  <si>
    <t>Crop</t>
  </si>
  <si>
    <t>Variety and sowing date</t>
  </si>
  <si>
    <t>Crop development at time of rainout shelter set up</t>
  </si>
  <si>
    <t>Other notes on crop performance</t>
  </si>
  <si>
    <t>People sampling CLL</t>
  </si>
  <si>
    <t>People sampling DUL</t>
  </si>
  <si>
    <t>Date of sampling CLL</t>
  </si>
  <si>
    <t>Sampling method CLL</t>
  </si>
  <si>
    <t>Crop rooting depth (visible evidence)</t>
  </si>
  <si>
    <t>Issues with rainout shelter or sampling</t>
  </si>
  <si>
    <t>CLL Soil observations (depth texture change etc)</t>
  </si>
  <si>
    <t>Chemical analysis</t>
  </si>
  <si>
    <t>Sampling date</t>
  </si>
  <si>
    <t>Sent</t>
  </si>
  <si>
    <t>Received</t>
  </si>
  <si>
    <t>1. Calculations are based on Burke and Dalgliesh (2013) Appendix 3</t>
  </si>
  <si>
    <t>3. Include metadata on the first sheet - most of these will go across into the APSoil record, except for landholder and collaborator names and contact details</t>
  </si>
  <si>
    <t>5. Use a copy of Datasheet 1 for rigid soils and shrink/swell soils where BD was field measured</t>
  </si>
  <si>
    <t>10. The sheet calculates SAT as Porosity - entrapped air (e), a user input. Opinions differ among soil physicists what e should be, but here we have suggested the user varies the value of e varies according to soil texture (0.03 - 0.07) as per methodology of Burke and Dalgliesh (2013) and the Soil Matters book.</t>
  </si>
  <si>
    <t xml:space="preserve">12. The sheet performs an automatic check whether SAT - DUL &lt; 5% - colouring these samples green; if so, this could suggest that the BD is too high (e.g. due to compaction) or shrink-swell. </t>
  </si>
  <si>
    <t>17. A table for field observations and chemistry is underneath the graphs; this data is important for checking and correcting the PAWC data.</t>
  </si>
  <si>
    <t>Instructions</t>
  </si>
  <si>
    <t>Rocks(%)</t>
  </si>
  <si>
    <t>Soil colour</t>
  </si>
  <si>
    <t>Soil colour Munsell code</t>
  </si>
  <si>
    <t>Field texture</t>
  </si>
  <si>
    <t>Texture from PSA</t>
  </si>
  <si>
    <t>OC Method</t>
  </si>
  <si>
    <t>EC (1:5 dS/m)</t>
  </si>
  <si>
    <t>pH water</t>
  </si>
  <si>
    <t>pH CaCl2</t>
  </si>
  <si>
    <t>Boron (Hot water mg/kg)</t>
  </si>
  <si>
    <t>CEC (cmol+/kg)</t>
  </si>
  <si>
    <t>Ca (cmol+/kg)</t>
  </si>
  <si>
    <t>Mg (cmol+/kg)</t>
  </si>
  <si>
    <t>Na (cmol+/kg)</t>
  </si>
  <si>
    <t>K (cmol+/kg)</t>
  </si>
  <si>
    <t>ESP (%)</t>
  </si>
  <si>
    <t>Mn (mg/kg)</t>
  </si>
  <si>
    <t>Al (cmol+/kg)</t>
  </si>
  <si>
    <t>OC (%)</t>
  </si>
  <si>
    <t>Cl (mg/kg)</t>
  </si>
  <si>
    <t>% Course Sand</t>
  </si>
  <si>
    <t>% Fine Sand</t>
  </si>
  <si>
    <t>% Sand</t>
  </si>
  <si>
    <t xml:space="preserve">% Silt </t>
  </si>
  <si>
    <t>% Clay</t>
  </si>
  <si>
    <t>Field observations and Soil Chemistry</t>
  </si>
  <si>
    <t>Mottling, segregations</t>
  </si>
  <si>
    <t>Presence gravel</t>
  </si>
  <si>
    <t>CLL Field notes - sampling</t>
  </si>
  <si>
    <t>Observed rooting depth in cm (see CLL field notes)</t>
  </si>
  <si>
    <t xml:space="preserve"> =(1-(AA+0.05))/(1/2.65 +G)</t>
  </si>
  <si>
    <t>(1-(e+0.05)) /(1/2.65+G)</t>
  </si>
  <si>
    <t>5. Use a copy of Datasheet 2 for shrink/swell soils where BD is calculated from gravimetric soil moisture</t>
  </si>
  <si>
    <t>18. Observed rooting depth can be added (cell X99)</t>
  </si>
  <si>
    <t>4. Include site field work notes on the second sheet (Site fieldwork notes). It will have the sites from the meta-data sheet listed. The info on this sheet does not usually  go into APSoil record, but will be helpful in checking the PAWC characterisation and determining the other APSoil entries</t>
  </si>
  <si>
    <t xml:space="preserve"> =((U-V) /V</t>
  </si>
  <si>
    <t>Grav x BD*100</t>
  </si>
  <si>
    <t xml:space="preserve"> =W x I x 100</t>
  </si>
  <si>
    <t xml:space="preserve"> =W x P </t>
  </si>
  <si>
    <t>Automatic Data Summary (including automatic recalculation of DUL, BD, SAT!!!!)</t>
  </si>
  <si>
    <t>Final Data Summary - manually adjusted where needed</t>
  </si>
  <si>
    <t xml:space="preserve">  This table will initially be identical to the data summary on the left</t>
  </si>
  <si>
    <t xml:space="preserve">  For details see Data adjustments commentary box to the right</t>
  </si>
  <si>
    <t>Data Adjustments Commentary</t>
  </si>
  <si>
    <t xml:space="preserve">    Manual adjustments can be made in the table to the right and argued in commentary box</t>
  </si>
  <si>
    <t>Grav x BD x 100</t>
  </si>
  <si>
    <t xml:space="preserve"> =average of reps</t>
  </si>
  <si>
    <t>7. The sheet assumes that the depth intervals and number of layers is the same for DUL and CLL measurements; if not, please adapt, but note that they need to be made the same for entry into APSoil.</t>
  </si>
  <si>
    <t>11. Porosity is calculated assuming a specific density of 2.65, which is usually a robust value, but in exceptional cirumstances this may need to be changed.</t>
  </si>
  <si>
    <t>13. The sheet automatically calculates an alternative BD, DUL and SAT from the gravimetric DUL, as per the Soil Matters book. Where the average (over 3 reps) of SAT-DUL &lt; 0.05, these alternative values are read into the Automatic Data Summary Table at the bottom, but please consider its validity before adopting them as in the Final Data Summary Table as the equations were designed for use with shrink-swell soils only.</t>
  </si>
  <si>
    <t>14. An opportunity is given to change the data from the Automatic Data Summary Table (bottom left) into a Final Data Summary Table (bottom right). See protocol for estimation of APSoil parameters. The user is encouraged to include the rationale for changes in the Data Adjustments Table on the right.</t>
  </si>
  <si>
    <t>15. Graphs are plotted for DUL, CLL, and BD showing the three replicates, their average (based on measured BD), the summary from Automatic Summary Table (which includes data based on measured and recalculated BD), and the final corrected version from the Final Data Summary Table.</t>
  </si>
  <si>
    <t>16. Summary and Final graphs of PAWC are shown as well, to allow a visual assessment of changes.</t>
  </si>
  <si>
    <t>19. Averages are calculated over 3 reps. The spreadsheet currently struggles if one rep is missing - need to manually adjust to calculate average over 2 remaining reps.</t>
  </si>
  <si>
    <t>Soil type, texture or other descriptor</t>
  </si>
  <si>
    <t>Commencement letter sent</t>
  </si>
  <si>
    <t>Final letter and data sent</t>
  </si>
  <si>
    <t>Watering details</t>
  </si>
  <si>
    <t>Dates and approximate quantities</t>
  </si>
  <si>
    <t>Landform information, References to any soil-landscape mapping units</t>
  </si>
  <si>
    <t>Other notes not included in public record</t>
  </si>
  <si>
    <t>Published comments: Soil features, landscape position, slope, crop</t>
  </si>
  <si>
    <t>Crops measured vs estimated CLL</t>
  </si>
  <si>
    <t xml:space="preserve">CROP Type: </t>
  </si>
  <si>
    <t>Automatic Data Summary (including any automatic recalculation of DUL, BD, SAT!!!!)</t>
  </si>
  <si>
    <t>Manual adjustments can be made in the table to the right and argued in commentary box</t>
  </si>
  <si>
    <t xml:space="preserve">  This table will initially be identical to the automatic data summary on the left</t>
  </si>
  <si>
    <t xml:space="preserve">  For details of changes see Data adjustments commentary box to the right</t>
  </si>
  <si>
    <t xml:space="preserve">   Include rationale - see protocol for estimation APSoil parameters</t>
  </si>
  <si>
    <t>2. Use a separate datasheet for each soil characterised; copy relevant sheet and name accordingly</t>
  </si>
  <si>
    <t>9. In principle manual data entry only needs to occur in the white cells, with all data in coloured cell's automatically calculated. Ensure that weights entered exclude bag weight.</t>
  </si>
  <si>
    <t>Fine earth fractions</t>
  </si>
  <si>
    <t>Rocks% by vol or weight</t>
  </si>
  <si>
    <t>6. Each sheet is set-up for three replicate cores with 10 layers, followed by a table that takes the average across the three cores and at the bottom the automatic and final data summary tables. If you used more than that, please adapt the sheet by inserting rows for an extra core or the extra layers and adjusting the averaging calculations and the summary tables accordingly.</t>
  </si>
  <si>
    <t>8. The sheet assumes that the depth intervals and number of layers is the same for all three replicates and equal to the values entered for the first replicate; if not, please manually adapt both replicate tables, averaging table and summary tables.</t>
  </si>
  <si>
    <t>BULK DENSITY &amp; DRAINED UPPER LIMIT AVERAGED OVER 3 REPLICATES; adapt equations if fewer replicates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</si>
</sst>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31" x14ac:knownFonts="1">
    <font>
      <sz val="8"/>
      <name val="Arial"/>
    </font>
    <font>
      <sz val="8"/>
      <name val="Arial"/>
      <family val="2"/>
    </font>
    <font>
      <sz val="10"/>
      <name val="Courier"/>
      <family val="3"/>
    </font>
    <font>
      <b/>
      <sz val="14"/>
      <name val="Arial"/>
      <family val="2"/>
    </font>
    <font>
      <b/>
      <sz val="8"/>
      <name val="Arial"/>
      <family val="2"/>
    </font>
    <font>
      <b/>
      <sz val="12"/>
      <color indexed="9"/>
      <name val="Arial"/>
      <family val="2"/>
    </font>
    <font>
      <sz val="8"/>
      <color indexed="9"/>
      <name val="Arial"/>
      <family val="2"/>
    </font>
    <font>
      <b/>
      <sz val="10"/>
      <name val="Arial"/>
      <family val="2"/>
    </font>
    <font>
      <b/>
      <sz val="10"/>
      <color indexed="8"/>
      <name val="Arial"/>
      <family val="2"/>
    </font>
    <font>
      <b/>
      <sz val="8"/>
      <name val="Arial"/>
      <family val="2"/>
    </font>
    <font>
      <b/>
      <sz val="8"/>
      <color indexed="8"/>
      <name val="Arial"/>
      <family val="2"/>
    </font>
    <font>
      <sz val="8"/>
      <name val="Arial"/>
      <family val="2"/>
    </font>
    <font>
      <vertAlign val="superscript"/>
      <sz val="8"/>
      <name val="Arial"/>
      <family val="2"/>
    </font>
    <font>
      <sz val="8"/>
      <name val="Symbol"/>
      <family val="1"/>
      <charset val="2"/>
    </font>
    <font>
      <i/>
      <sz val="8"/>
      <name val="Arial"/>
      <family val="2"/>
    </font>
    <font>
      <i/>
      <vertAlign val="superscript"/>
      <sz val="8"/>
      <name val="Arial"/>
      <family val="2"/>
    </font>
    <font>
      <i/>
      <sz val="8"/>
      <color indexed="8"/>
      <name val="Arial"/>
      <family val="2"/>
    </font>
    <font>
      <i/>
      <sz val="8"/>
      <name val="Arial"/>
      <family val="2"/>
    </font>
    <font>
      <sz val="8"/>
      <color indexed="8"/>
      <name val="Arial"/>
      <family val="2"/>
    </font>
    <font>
      <sz val="10"/>
      <name val="Arial"/>
      <family val="2"/>
    </font>
    <font>
      <sz val="8"/>
      <color indexed="8"/>
      <name val="Arial"/>
      <family val="2"/>
    </font>
    <font>
      <b/>
      <sz val="8"/>
      <color indexed="10"/>
      <name val="Arial"/>
      <family val="2"/>
    </font>
    <font>
      <b/>
      <sz val="12"/>
      <name val="Arial"/>
      <family val="2"/>
    </font>
    <font>
      <b/>
      <sz val="18"/>
      <color indexed="12"/>
      <name val="Arial"/>
      <family val="2"/>
    </font>
    <font>
      <b/>
      <sz val="18"/>
      <color indexed="10"/>
      <name val="Arial"/>
      <family val="2"/>
    </font>
    <font>
      <sz val="11"/>
      <name val="Calibri"/>
      <family val="2"/>
      <scheme val="minor"/>
    </font>
    <font>
      <b/>
      <i/>
      <sz val="8"/>
      <name val="Arial"/>
      <family val="2"/>
    </font>
    <font>
      <b/>
      <i/>
      <sz val="12"/>
      <color indexed="9"/>
      <name val="Arial"/>
      <family val="2"/>
    </font>
    <font>
      <b/>
      <sz val="11"/>
      <name val="Calibri"/>
      <family val="2"/>
      <scheme val="minor"/>
    </font>
    <font>
      <b/>
      <sz val="8"/>
      <color rgb="FFFF0000"/>
      <name val="Arial"/>
      <family val="2"/>
    </font>
    <font>
      <sz val="8"/>
      <color theme="0" tint="-0.249977111117893"/>
      <name val="Arial"/>
      <family val="2"/>
    </font>
  </fonts>
  <fills count="19">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22"/>
        <bgColor indexed="64"/>
      </patternFill>
    </fill>
    <fill>
      <patternFill patternType="solid">
        <fgColor indexed="43"/>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3"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5">
    <xf numFmtId="0" fontId="0" fillId="0" borderId="0"/>
    <xf numFmtId="0" fontId="2" fillId="0" borderId="0"/>
    <xf numFmtId="0" fontId="11" fillId="0" borderId="0"/>
    <xf numFmtId="0" fontId="1" fillId="0" borderId="0"/>
    <xf numFmtId="0" fontId="1" fillId="0" borderId="0"/>
  </cellStyleXfs>
  <cellXfs count="362">
    <xf numFmtId="0" fontId="0" fillId="0" borderId="0" xfId="0"/>
    <xf numFmtId="0" fontId="3" fillId="0" borderId="0" xfId="0" applyFont="1"/>
    <xf numFmtId="0" fontId="4" fillId="0" borderId="0" xfId="0" applyFont="1" applyFill="1" applyAlignment="1">
      <alignment horizontal="center"/>
    </xf>
    <xf numFmtId="0" fontId="5" fillId="2" borderId="0" xfId="0" applyFont="1" applyFill="1" applyBorder="1"/>
    <xf numFmtId="0" fontId="6" fillId="2" borderId="0" xfId="0" applyFont="1" applyFill="1" applyBorder="1"/>
    <xf numFmtId="0" fontId="0" fillId="2" borderId="0" xfId="0" applyFill="1" applyBorder="1"/>
    <xf numFmtId="0" fontId="0" fillId="2" borderId="0" xfId="0" applyFill="1"/>
    <xf numFmtId="0" fontId="5" fillId="3" borderId="1" xfId="0" applyFont="1" applyFill="1" applyBorder="1"/>
    <xf numFmtId="0" fontId="6" fillId="3" borderId="2" xfId="0" applyFont="1" applyFill="1" applyBorder="1"/>
    <xf numFmtId="0" fontId="0" fillId="5" borderId="2" xfId="0" applyFill="1" applyBorder="1" applyAlignment="1"/>
    <xf numFmtId="0" fontId="7" fillId="5" borderId="2" xfId="0" applyFont="1" applyFill="1" applyBorder="1"/>
    <xf numFmtId="0" fontId="4" fillId="5" borderId="2" xfId="0" applyFont="1" applyFill="1" applyBorder="1"/>
    <xf numFmtId="0" fontId="1" fillId="5" borderId="2" xfId="0" applyFont="1" applyFill="1" applyBorder="1" applyAlignment="1"/>
    <xf numFmtId="0" fontId="1" fillId="5" borderId="6" xfId="0" applyFont="1" applyFill="1" applyBorder="1" applyAlignment="1"/>
    <xf numFmtId="0" fontId="0" fillId="4" borderId="2" xfId="0" applyFill="1" applyBorder="1"/>
    <xf numFmtId="0" fontId="0" fillId="4" borderId="6" xfId="0" applyFill="1" applyBorder="1"/>
    <xf numFmtId="0" fontId="9" fillId="4" borderId="7" xfId="0" applyFont="1" applyFill="1" applyBorder="1" applyAlignment="1">
      <alignment horizontal="center" vertical="justify" wrapText="1"/>
    </xf>
    <xf numFmtId="0" fontId="9" fillId="4" borderId="7" xfId="1" applyFont="1" applyFill="1" applyBorder="1" applyAlignment="1" applyProtection="1">
      <alignment horizontal="center"/>
    </xf>
    <xf numFmtId="0" fontId="9" fillId="5" borderId="0" xfId="0" applyFont="1" applyFill="1" applyBorder="1" applyAlignment="1">
      <alignment horizontal="center" wrapText="1"/>
    </xf>
    <xf numFmtId="0" fontId="9" fillId="5" borderId="8" xfId="0" applyFont="1" applyFill="1" applyBorder="1" applyAlignment="1">
      <alignment horizontal="center" wrapText="1"/>
    </xf>
    <xf numFmtId="0" fontId="9" fillId="5" borderId="3" xfId="0" applyFont="1" applyFill="1" applyBorder="1" applyAlignment="1">
      <alignment horizontal="center" wrapText="1"/>
    </xf>
    <xf numFmtId="0" fontId="10" fillId="5" borderId="8" xfId="0" applyFont="1" applyFill="1" applyBorder="1" applyAlignment="1">
      <alignment horizontal="center"/>
    </xf>
    <xf numFmtId="0" fontId="10" fillId="5" borderId="9" xfId="0" applyFont="1" applyFill="1" applyBorder="1" applyAlignment="1">
      <alignment horizontal="center"/>
    </xf>
    <xf numFmtId="0" fontId="9" fillId="4" borderId="10" xfId="0" applyFont="1" applyFill="1" applyBorder="1" applyAlignment="1">
      <alignment horizontal="center" wrapText="1"/>
    </xf>
    <xf numFmtId="0" fontId="9" fillId="4" borderId="7" xfId="0" applyFont="1" applyFill="1" applyBorder="1" applyAlignment="1">
      <alignment horizontal="center" wrapText="1"/>
    </xf>
    <xf numFmtId="0" fontId="4" fillId="0" borderId="0" xfId="0" applyFont="1"/>
    <xf numFmtId="0" fontId="1" fillId="4" borderId="8" xfId="0" applyFont="1" applyFill="1" applyBorder="1" applyAlignment="1">
      <alignment horizontal="center"/>
    </xf>
    <xf numFmtId="0" fontId="9" fillId="4" borderId="8" xfId="1" applyFont="1" applyFill="1" applyBorder="1" applyAlignment="1">
      <alignment horizontal="center"/>
    </xf>
    <xf numFmtId="0" fontId="9" fillId="5" borderId="0" xfId="0" applyFont="1" applyFill="1" applyAlignment="1">
      <alignment horizontal="center"/>
    </xf>
    <xf numFmtId="0" fontId="9" fillId="5" borderId="8" xfId="0" applyFont="1" applyFill="1" applyBorder="1" applyAlignment="1">
      <alignment horizontal="center"/>
    </xf>
    <xf numFmtId="0" fontId="1" fillId="5" borderId="8" xfId="0" applyFont="1" applyFill="1" applyBorder="1" applyAlignment="1">
      <alignment horizontal="center"/>
    </xf>
    <xf numFmtId="0" fontId="9" fillId="5" borderId="3" xfId="0" applyFont="1" applyFill="1" applyBorder="1" applyAlignment="1">
      <alignment horizontal="center"/>
    </xf>
    <xf numFmtId="0" fontId="1" fillId="5" borderId="9" xfId="0" applyFont="1" applyFill="1" applyBorder="1" applyAlignment="1">
      <alignment horizontal="center"/>
    </xf>
    <xf numFmtId="0" fontId="4" fillId="4" borderId="8" xfId="0" applyFont="1" applyFill="1" applyBorder="1" applyAlignment="1">
      <alignment horizontal="center"/>
    </xf>
    <xf numFmtId="0" fontId="9" fillId="4" borderId="0" xfId="0" applyFont="1" applyFill="1" applyAlignment="1">
      <alignment horizontal="center"/>
    </xf>
    <xf numFmtId="0" fontId="9" fillId="4" borderId="8" xfId="0" applyFont="1" applyFill="1" applyBorder="1" applyAlignment="1">
      <alignment horizontal="center"/>
    </xf>
    <xf numFmtId="0" fontId="11" fillId="0" borderId="0" xfId="0" applyFont="1" applyAlignment="1">
      <alignment horizontal="center"/>
    </xf>
    <xf numFmtId="0" fontId="9" fillId="4" borderId="11" xfId="0" applyFont="1" applyFill="1" applyBorder="1" applyAlignment="1">
      <alignment horizontal="center"/>
    </xf>
    <xf numFmtId="0" fontId="9" fillId="4" borderId="11" xfId="1" applyFont="1" applyFill="1" applyBorder="1" applyAlignment="1" applyProtection="1">
      <alignment horizontal="center"/>
    </xf>
    <xf numFmtId="0" fontId="9" fillId="5" borderId="4" xfId="0" applyFont="1" applyFill="1" applyBorder="1" applyAlignment="1">
      <alignment horizontal="center"/>
    </xf>
    <xf numFmtId="0" fontId="9" fillId="5" borderId="11" xfId="0" applyFont="1" applyFill="1" applyBorder="1" applyAlignment="1">
      <alignment horizontal="center"/>
    </xf>
    <xf numFmtId="0" fontId="4" fillId="5" borderId="4" xfId="0" applyFont="1" applyFill="1" applyBorder="1" applyAlignment="1">
      <alignment horizontal="center"/>
    </xf>
    <xf numFmtId="0" fontId="9" fillId="5" borderId="12" xfId="0" applyFont="1" applyFill="1" applyBorder="1" applyAlignment="1">
      <alignment horizontal="center"/>
    </xf>
    <xf numFmtId="164" fontId="9" fillId="5" borderId="11" xfId="0" applyNumberFormat="1" applyFont="1" applyFill="1" applyBorder="1" applyAlignment="1">
      <alignment horizontal="center"/>
    </xf>
    <xf numFmtId="164" fontId="9" fillId="5" borderId="5" xfId="0" applyNumberFormat="1" applyFont="1" applyFill="1" applyBorder="1" applyAlignment="1">
      <alignment horizontal="center"/>
    </xf>
    <xf numFmtId="0" fontId="4" fillId="0" borderId="4" xfId="0" applyFont="1" applyBorder="1" applyAlignment="1">
      <alignment horizontal="center"/>
    </xf>
    <xf numFmtId="0" fontId="9" fillId="5" borderId="7" xfId="0" applyFont="1" applyFill="1" applyBorder="1" applyAlignment="1">
      <alignment horizontal="center"/>
    </xf>
    <xf numFmtId="0" fontId="9" fillId="5" borderId="9" xfId="0" applyFont="1" applyFill="1" applyBorder="1" applyAlignment="1">
      <alignment horizontal="center"/>
    </xf>
    <xf numFmtId="0" fontId="9" fillId="5" borderId="0" xfId="0" applyFont="1" applyFill="1" applyBorder="1" applyAlignment="1">
      <alignment horizontal="center"/>
    </xf>
    <xf numFmtId="0" fontId="9" fillId="5" borderId="13" xfId="0" applyFont="1" applyFill="1" applyBorder="1" applyAlignment="1">
      <alignment horizontal="center"/>
    </xf>
    <xf numFmtId="0" fontId="9" fillId="4" borderId="7" xfId="0" applyFont="1" applyFill="1" applyBorder="1" applyAlignment="1">
      <alignment horizontal="center"/>
    </xf>
    <xf numFmtId="0" fontId="4" fillId="5" borderId="0" xfId="0" applyFont="1" applyFill="1" applyAlignment="1">
      <alignment horizontal="center"/>
    </xf>
    <xf numFmtId="0" fontId="4" fillId="5" borderId="7" xfId="0" applyFont="1" applyFill="1" applyBorder="1" applyAlignment="1">
      <alignment horizontal="center"/>
    </xf>
    <xf numFmtId="0" fontId="4" fillId="0" borderId="0" xfId="0" applyFont="1" applyAlignment="1">
      <alignment horizontal="center"/>
    </xf>
    <xf numFmtId="0" fontId="14" fillId="5" borderId="3" xfId="0" applyFont="1" applyFill="1" applyBorder="1" applyAlignment="1">
      <alignment horizontal="center"/>
    </xf>
    <xf numFmtId="0" fontId="14" fillId="5" borderId="8" xfId="0" applyFont="1" applyFill="1" applyBorder="1" applyAlignment="1">
      <alignment horizontal="center"/>
    </xf>
    <xf numFmtId="0" fontId="11" fillId="5" borderId="0" xfId="0" applyFont="1" applyFill="1" applyAlignment="1">
      <alignment horizontal="center"/>
    </xf>
    <xf numFmtId="0" fontId="14" fillId="5" borderId="0" xfId="0" applyFont="1" applyFill="1" applyAlignment="1">
      <alignment horizontal="center"/>
    </xf>
    <xf numFmtId="0" fontId="14" fillId="5" borderId="3" xfId="0" applyFont="1" applyFill="1" applyBorder="1" applyAlignment="1">
      <alignment horizontal="center" wrapText="1"/>
    </xf>
    <xf numFmtId="0" fontId="14" fillId="4" borderId="8" xfId="0" applyFont="1" applyFill="1" applyBorder="1" applyAlignment="1">
      <alignment horizontal="center"/>
    </xf>
    <xf numFmtId="0" fontId="1" fillId="4" borderId="8"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8"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0" xfId="0" applyFont="1" applyFill="1" applyAlignment="1">
      <alignment horizontal="center" vertical="center"/>
    </xf>
    <xf numFmtId="0" fontId="14" fillId="5" borderId="8"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3" xfId="0" applyFont="1" applyFill="1" applyBorder="1" applyAlignment="1">
      <alignment horizontal="center" vertical="center"/>
    </xf>
    <xf numFmtId="0" fontId="0" fillId="0" borderId="0" xfId="0" applyAlignment="1">
      <alignment horizontal="center" vertical="center"/>
    </xf>
    <xf numFmtId="0" fontId="1" fillId="4" borderId="14" xfId="0" applyFont="1" applyFill="1" applyBorder="1" applyAlignment="1">
      <alignment horizontal="center"/>
    </xf>
    <xf numFmtId="1" fontId="1" fillId="4" borderId="14" xfId="1" applyNumberFormat="1" applyFont="1" applyFill="1" applyBorder="1" applyAlignment="1">
      <alignment horizontal="center"/>
    </xf>
    <xf numFmtId="164" fontId="1" fillId="5" borderId="1" xfId="0" applyNumberFormat="1" applyFont="1" applyFill="1" applyBorder="1" applyAlignment="1">
      <alignment horizontal="center"/>
    </xf>
    <xf numFmtId="165" fontId="1" fillId="5" borderId="1" xfId="0" applyNumberFormat="1" applyFont="1" applyFill="1" applyBorder="1" applyAlignment="1">
      <alignment horizontal="center"/>
    </xf>
    <xf numFmtId="2" fontId="1" fillId="5" borderId="14" xfId="0" applyNumberFormat="1" applyFont="1" applyFill="1" applyBorder="1" applyAlignment="1">
      <alignment horizontal="center"/>
    </xf>
    <xf numFmtId="164" fontId="1" fillId="5" borderId="14" xfId="0" applyNumberFormat="1" applyFont="1" applyFill="1" applyBorder="1" applyAlignment="1">
      <alignment horizontal="center"/>
    </xf>
    <xf numFmtId="1" fontId="1" fillId="4" borderId="14" xfId="0" applyNumberFormat="1" applyFont="1" applyFill="1" applyBorder="1" applyAlignment="1">
      <alignment horizontal="center"/>
    </xf>
    <xf numFmtId="0" fontId="19" fillId="0" borderId="0" xfId="0" applyFont="1"/>
    <xf numFmtId="0" fontId="0" fillId="4" borderId="1" xfId="0" applyFill="1" applyBorder="1"/>
    <xf numFmtId="0" fontId="14" fillId="4" borderId="11" xfId="0" applyFont="1" applyFill="1" applyBorder="1" applyAlignment="1">
      <alignment horizontal="center" vertical="center"/>
    </xf>
    <xf numFmtId="0" fontId="1" fillId="5" borderId="0" xfId="0" applyFont="1" applyFill="1" applyAlignment="1">
      <alignment horizontal="center" vertical="center"/>
    </xf>
    <xf numFmtId="0" fontId="11" fillId="4" borderId="14" xfId="0" applyFont="1" applyFill="1" applyBorder="1" applyAlignment="1">
      <alignment horizontal="center"/>
    </xf>
    <xf numFmtId="0" fontId="0" fillId="0" borderId="0" xfId="0" applyBorder="1"/>
    <xf numFmtId="0" fontId="4" fillId="0" borderId="0" xfId="0" applyFont="1" applyBorder="1"/>
    <xf numFmtId="0" fontId="11" fillId="0" borderId="0" xfId="0" applyFont="1" applyBorder="1" applyAlignment="1">
      <alignment horizontal="center"/>
    </xf>
    <xf numFmtId="0" fontId="4" fillId="0" borderId="0" xfId="0" applyFont="1" applyBorder="1" applyAlignment="1">
      <alignment horizontal="center"/>
    </xf>
    <xf numFmtId="0" fontId="0" fillId="0" borderId="0" xfId="0" applyBorder="1" applyAlignment="1">
      <alignment horizontal="center" vertical="center"/>
    </xf>
    <xf numFmtId="0" fontId="6" fillId="3" borderId="6" xfId="0" applyFont="1" applyFill="1" applyBorder="1"/>
    <xf numFmtId="0" fontId="4" fillId="2" borderId="0" xfId="0" applyFont="1" applyFill="1" applyBorder="1"/>
    <xf numFmtId="0" fontId="7" fillId="5" borderId="1" xfId="0" applyFont="1" applyFill="1" applyBorder="1"/>
    <xf numFmtId="0" fontId="1" fillId="5" borderId="2" xfId="0" applyFont="1" applyFill="1" applyBorder="1"/>
    <xf numFmtId="0" fontId="8" fillId="5" borderId="2" xfId="0" applyFont="1" applyFill="1" applyBorder="1"/>
    <xf numFmtId="0" fontId="4" fillId="5" borderId="2" xfId="0" applyFont="1" applyFill="1" applyBorder="1" applyAlignment="1">
      <alignment horizontal="center"/>
    </xf>
    <xf numFmtId="0" fontId="7" fillId="4" borderId="1" xfId="0" applyFont="1" applyFill="1" applyBorder="1"/>
    <xf numFmtId="0" fontId="10" fillId="5" borderId="3" xfId="0" applyFont="1" applyFill="1" applyBorder="1" applyAlignment="1">
      <alignment horizontal="center"/>
    </xf>
    <xf numFmtId="0" fontId="4" fillId="5" borderId="3" xfId="0" applyFont="1" applyFill="1" applyBorder="1" applyAlignment="1">
      <alignment horizontal="center"/>
    </xf>
    <xf numFmtId="0" fontId="4" fillId="5" borderId="8" xfId="0" applyFont="1" applyFill="1" applyBorder="1" applyAlignment="1">
      <alignment horizontal="center"/>
    </xf>
    <xf numFmtId="2" fontId="9" fillId="5" borderId="11" xfId="0" applyNumberFormat="1" applyFont="1" applyFill="1" applyBorder="1" applyAlignment="1">
      <alignment horizontal="center"/>
    </xf>
    <xf numFmtId="164" fontId="9" fillId="5" borderId="12" xfId="0" applyNumberFormat="1" applyFont="1" applyFill="1" applyBorder="1" applyAlignment="1">
      <alignment horizontal="center"/>
    </xf>
    <xf numFmtId="164" fontId="9" fillId="5" borderId="4" xfId="0" applyNumberFormat="1" applyFont="1" applyFill="1" applyBorder="1" applyAlignment="1">
      <alignment horizontal="center"/>
    </xf>
    <xf numFmtId="0" fontId="4" fillId="4" borderId="7" xfId="0" applyFont="1" applyFill="1" applyBorder="1" applyAlignment="1">
      <alignment horizontal="center"/>
    </xf>
    <xf numFmtId="0" fontId="4" fillId="4" borderId="0" xfId="0" applyFont="1" applyFill="1" applyAlignment="1">
      <alignment horizontal="center"/>
    </xf>
    <xf numFmtId="0" fontId="13" fillId="4" borderId="0"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4" borderId="8" xfId="0" applyFont="1" applyFill="1" applyBorder="1" applyAlignment="1">
      <alignment horizontal="center" vertical="center"/>
    </xf>
    <xf numFmtId="2" fontId="16" fillId="5" borderId="11" xfId="0" applyNumberFormat="1" applyFont="1" applyFill="1" applyBorder="1" applyAlignment="1">
      <alignment horizontal="center" vertical="center" wrapText="1"/>
    </xf>
    <xf numFmtId="164" fontId="16" fillId="5" borderId="11" xfId="0" applyNumberFormat="1" applyFont="1" applyFill="1" applyBorder="1" applyAlignment="1">
      <alignment horizontal="center" vertical="center"/>
    </xf>
    <xf numFmtId="164" fontId="16" fillId="5" borderId="0" xfId="0" applyNumberFormat="1" applyFont="1" applyFill="1" applyBorder="1" applyAlignment="1">
      <alignment horizontal="center" vertical="center"/>
    </xf>
    <xf numFmtId="0" fontId="1" fillId="4" borderId="11" xfId="0" applyFont="1" applyFill="1" applyBorder="1" applyAlignment="1">
      <alignment horizontal="center" vertical="center"/>
    </xf>
    <xf numFmtId="2" fontId="1" fillId="5" borderId="11" xfId="0" applyNumberFormat="1" applyFont="1" applyFill="1" applyBorder="1" applyAlignment="1">
      <alignment horizontal="center"/>
    </xf>
    <xf numFmtId="164" fontId="18" fillId="5" borderId="14" xfId="0" applyNumberFormat="1" applyFont="1" applyFill="1" applyBorder="1" applyAlignment="1">
      <alignment horizontal="center"/>
    </xf>
    <xf numFmtId="2" fontId="18" fillId="5" borderId="14" xfId="0" applyNumberFormat="1" applyFont="1" applyFill="1" applyBorder="1" applyAlignment="1">
      <alignment horizontal="center"/>
    </xf>
    <xf numFmtId="0" fontId="7" fillId="2" borderId="3" xfId="0" applyFont="1" applyFill="1" applyBorder="1"/>
    <xf numFmtId="0" fontId="7" fillId="2" borderId="0" xfId="0" applyFont="1" applyFill="1" applyBorder="1"/>
    <xf numFmtId="0" fontId="10" fillId="5" borderId="2" xfId="0" applyFont="1" applyFill="1" applyBorder="1"/>
    <xf numFmtId="0" fontId="1" fillId="5" borderId="6" xfId="0" applyFont="1" applyFill="1" applyBorder="1"/>
    <xf numFmtId="0" fontId="17" fillId="4" borderId="0" xfId="0" applyFont="1" applyFill="1" applyAlignment="1">
      <alignment horizontal="center" vertical="center"/>
    </xf>
    <xf numFmtId="0" fontId="5" fillId="3" borderId="14" xfId="0" applyFont="1" applyFill="1" applyBorder="1"/>
    <xf numFmtId="0" fontId="6" fillId="3" borderId="1" xfId="0" applyFont="1" applyFill="1" applyBorder="1"/>
    <xf numFmtId="0" fontId="0" fillId="2" borderId="4" xfId="0" applyFill="1" applyBorder="1"/>
    <xf numFmtId="0" fontId="0" fillId="4" borderId="5" xfId="0" applyFill="1" applyBorder="1"/>
    <xf numFmtId="0" fontId="4" fillId="4" borderId="7" xfId="0" applyFont="1" applyFill="1" applyBorder="1" applyAlignment="1">
      <alignment horizontal="center" vertical="justify" wrapText="1"/>
    </xf>
    <xf numFmtId="0" fontId="4" fillId="4" borderId="7" xfId="0" applyFont="1" applyFill="1" applyBorder="1" applyAlignment="1">
      <alignment horizontal="center" wrapText="1"/>
    </xf>
    <xf numFmtId="0" fontId="4" fillId="5" borderId="10" xfId="0" applyFont="1" applyFill="1" applyBorder="1" applyAlignment="1">
      <alignment horizontal="center" wrapText="1"/>
    </xf>
    <xf numFmtId="0" fontId="4" fillId="5" borderId="7" xfId="0" applyFont="1" applyFill="1" applyBorder="1" applyAlignment="1">
      <alignment horizontal="center" wrapText="1"/>
    </xf>
    <xf numFmtId="0" fontId="0" fillId="4" borderId="8" xfId="0" applyFill="1" applyBorder="1" applyAlignment="1">
      <alignment horizontal="center"/>
    </xf>
    <xf numFmtId="0" fontId="0" fillId="0" borderId="0" xfId="0" applyAlignment="1">
      <alignment horizontal="center"/>
    </xf>
    <xf numFmtId="0" fontId="4" fillId="5" borderId="11" xfId="0" applyFont="1" applyFill="1" applyBorder="1" applyAlignment="1">
      <alignment horizontal="center"/>
    </xf>
    <xf numFmtId="0" fontId="4" fillId="5" borderId="10" xfId="0" applyFont="1" applyFill="1" applyBorder="1" applyAlignment="1">
      <alignment horizontal="center"/>
    </xf>
    <xf numFmtId="0" fontId="0" fillId="4" borderId="8" xfId="0" applyFill="1" applyBorder="1"/>
    <xf numFmtId="0" fontId="23" fillId="4" borderId="8" xfId="0" applyFont="1" applyFill="1" applyBorder="1"/>
    <xf numFmtId="0" fontId="11" fillId="5" borderId="0" xfId="0" applyFont="1" applyFill="1"/>
    <xf numFmtId="0" fontId="11" fillId="5" borderId="8" xfId="0" applyFont="1" applyFill="1" applyBorder="1"/>
    <xf numFmtId="0" fontId="14" fillId="5" borderId="0" xfId="0" applyFont="1" applyFill="1"/>
    <xf numFmtId="0" fontId="19" fillId="4" borderId="14" xfId="0" applyFont="1" applyFill="1" applyBorder="1" applyAlignment="1">
      <alignment horizontal="center"/>
    </xf>
    <xf numFmtId="2" fontId="19" fillId="4" borderId="14" xfId="0" applyNumberFormat="1" applyFont="1" applyFill="1" applyBorder="1" applyAlignment="1">
      <alignment horizontal="center"/>
    </xf>
    <xf numFmtId="0" fontId="19" fillId="5" borderId="14" xfId="0" applyFont="1" applyFill="1" applyBorder="1" applyAlignment="1">
      <alignment horizontal="center"/>
    </xf>
    <xf numFmtId="1" fontId="19" fillId="5" borderId="14" xfId="0" applyNumberFormat="1" applyFont="1" applyFill="1" applyBorder="1" applyAlignment="1">
      <alignment horizontal="center"/>
    </xf>
    <xf numFmtId="0" fontId="0" fillId="4" borderId="14" xfId="0" applyFill="1" applyBorder="1"/>
    <xf numFmtId="1" fontId="0" fillId="0" borderId="0" xfId="0" applyNumberFormat="1"/>
    <xf numFmtId="2" fontId="0" fillId="0" borderId="0" xfId="0" applyNumberFormat="1"/>
    <xf numFmtId="0" fontId="11" fillId="0" borderId="0" xfId="0" applyFont="1"/>
    <xf numFmtId="0" fontId="25" fillId="0" borderId="0" xfId="0" applyFont="1"/>
    <xf numFmtId="0" fontId="11" fillId="0" borderId="0" xfId="0" applyFont="1" applyAlignment="1">
      <alignment wrapText="1"/>
    </xf>
    <xf numFmtId="0" fontId="0" fillId="0" borderId="0" xfId="0" applyAlignment="1">
      <alignment wrapText="1"/>
    </xf>
    <xf numFmtId="0" fontId="0" fillId="6" borderId="0" xfId="0" applyFill="1"/>
    <xf numFmtId="0" fontId="0" fillId="11" borderId="0" xfId="0" applyFill="1" applyAlignment="1">
      <alignment wrapText="1"/>
    </xf>
    <xf numFmtId="0" fontId="0" fillId="13" borderId="0" xfId="0" applyFill="1"/>
    <xf numFmtId="0" fontId="0" fillId="14" borderId="0" xfId="0" applyFill="1" applyAlignment="1">
      <alignment wrapText="1"/>
    </xf>
    <xf numFmtId="0" fontId="11" fillId="0" borderId="14" xfId="0" applyFont="1" applyFill="1" applyBorder="1" applyAlignment="1">
      <alignment horizontal="center"/>
    </xf>
    <xf numFmtId="0" fontId="20" fillId="0" borderId="14" xfId="1" applyFont="1" applyFill="1" applyBorder="1" applyAlignment="1" applyProtection="1">
      <alignment horizontal="center"/>
    </xf>
    <xf numFmtId="0" fontId="20" fillId="0" borderId="14" xfId="1" applyFont="1" applyFill="1" applyBorder="1" applyAlignment="1">
      <alignment horizontal="center"/>
    </xf>
    <xf numFmtId="0" fontId="4" fillId="4" borderId="11" xfId="0" applyFont="1" applyFill="1" applyBorder="1" applyAlignment="1">
      <alignment horizontal="center"/>
    </xf>
    <xf numFmtId="0" fontId="11" fillId="4" borderId="8" xfId="0" applyFont="1" applyFill="1" applyBorder="1" applyAlignment="1">
      <alignment horizontal="center" vertical="center" wrapText="1"/>
    </xf>
    <xf numFmtId="2" fontId="1" fillId="16" borderId="14" xfId="0" applyNumberFormat="1" applyFont="1" applyFill="1" applyBorder="1" applyAlignment="1">
      <alignment horizontal="center"/>
    </xf>
    <xf numFmtId="1" fontId="11" fillId="5" borderId="14" xfId="2" applyNumberFormat="1" applyFont="1" applyFill="1" applyBorder="1" applyAlignment="1">
      <alignment horizontal="center"/>
    </xf>
    <xf numFmtId="0" fontId="7" fillId="5" borderId="1" xfId="0" applyFont="1" applyFill="1" applyBorder="1" applyAlignment="1"/>
    <xf numFmtId="0" fontId="13" fillId="4" borderId="8" xfId="0" applyFont="1" applyFill="1" applyBorder="1" applyAlignment="1">
      <alignment horizontal="center" wrapText="1"/>
    </xf>
    <xf numFmtId="0" fontId="8" fillId="12" borderId="1" xfId="0" applyFont="1" applyFill="1" applyBorder="1"/>
    <xf numFmtId="0" fontId="10" fillId="12" borderId="2" xfId="0" applyFont="1" applyFill="1" applyBorder="1"/>
    <xf numFmtId="0" fontId="1" fillId="12" borderId="6" xfId="0" applyFont="1" applyFill="1" applyBorder="1"/>
    <xf numFmtId="0" fontId="1" fillId="12" borderId="2" xfId="0" applyFont="1" applyFill="1" applyBorder="1"/>
    <xf numFmtId="0" fontId="10" fillId="12" borderId="0" xfId="0" applyFont="1" applyFill="1" applyBorder="1" applyAlignment="1">
      <alignment horizontal="center"/>
    </xf>
    <xf numFmtId="0" fontId="10" fillId="12" borderId="13" xfId="0" applyFont="1" applyFill="1" applyBorder="1" applyAlignment="1">
      <alignment horizontal="center"/>
    </xf>
    <xf numFmtId="0" fontId="10" fillId="12" borderId="7" xfId="0" applyFont="1" applyFill="1" applyBorder="1" applyAlignment="1">
      <alignment horizontal="center"/>
    </xf>
    <xf numFmtId="0" fontId="1" fillId="12" borderId="0" xfId="0" applyFont="1" applyFill="1" applyAlignment="1">
      <alignment horizontal="center"/>
    </xf>
    <xf numFmtId="0" fontId="4" fillId="12" borderId="3" xfId="0" applyFont="1" applyFill="1" applyBorder="1" applyAlignment="1">
      <alignment horizontal="center"/>
    </xf>
    <xf numFmtId="0" fontId="4" fillId="12" borderId="8" xfId="0" applyFont="1" applyFill="1" applyBorder="1" applyAlignment="1">
      <alignment horizontal="center"/>
    </xf>
    <xf numFmtId="2" fontId="9" fillId="12" borderId="0" xfId="0" applyNumberFormat="1" applyFont="1" applyFill="1" applyBorder="1" applyAlignment="1">
      <alignment horizontal="center"/>
    </xf>
    <xf numFmtId="164" fontId="9" fillId="12" borderId="12" xfId="0" applyNumberFormat="1" applyFont="1" applyFill="1" applyBorder="1" applyAlignment="1">
      <alignment horizontal="center"/>
    </xf>
    <xf numFmtId="164" fontId="9" fillId="12" borderId="11" xfId="0" applyNumberFormat="1" applyFont="1" applyFill="1" applyBorder="1" applyAlignment="1">
      <alignment horizontal="center"/>
    </xf>
    <xf numFmtId="164" fontId="9" fillId="12" borderId="4" xfId="0" applyNumberFormat="1" applyFont="1" applyFill="1" applyBorder="1" applyAlignment="1">
      <alignment horizontal="center"/>
    </xf>
    <xf numFmtId="0" fontId="9" fillId="12" borderId="7" xfId="0" applyFont="1" applyFill="1" applyBorder="1" applyAlignment="1">
      <alignment horizontal="center"/>
    </xf>
    <xf numFmtId="0" fontId="9" fillId="12" borderId="0" xfId="0" applyFont="1" applyFill="1" applyBorder="1" applyAlignment="1">
      <alignment horizontal="center"/>
    </xf>
    <xf numFmtId="2" fontId="16" fillId="12" borderId="11" xfId="0" applyNumberFormat="1" applyFont="1" applyFill="1" applyBorder="1" applyAlignment="1">
      <alignment horizontal="center" vertical="center" wrapText="1"/>
    </xf>
    <xf numFmtId="164" fontId="16" fillId="12" borderId="11" xfId="0" applyNumberFormat="1" applyFont="1" applyFill="1" applyBorder="1" applyAlignment="1">
      <alignment horizontal="center" vertical="center"/>
    </xf>
    <xf numFmtId="164" fontId="16" fillId="12" borderId="0" xfId="0" applyNumberFormat="1" applyFont="1" applyFill="1" applyBorder="1" applyAlignment="1">
      <alignment horizontal="center" vertical="center"/>
    </xf>
    <xf numFmtId="0" fontId="7" fillId="12" borderId="1" xfId="0" applyFont="1" applyFill="1" applyBorder="1"/>
    <xf numFmtId="0" fontId="4" fillId="12" borderId="2" xfId="0" applyFont="1" applyFill="1" applyBorder="1"/>
    <xf numFmtId="0" fontId="4" fillId="12" borderId="0" xfId="0" applyFont="1" applyFill="1" applyBorder="1" applyAlignment="1">
      <alignment horizontal="center"/>
    </xf>
    <xf numFmtId="0" fontId="4" fillId="12" borderId="13" xfId="0" applyFont="1" applyFill="1" applyBorder="1" applyAlignment="1">
      <alignment horizontal="center"/>
    </xf>
    <xf numFmtId="0" fontId="4" fillId="12" borderId="7" xfId="0" applyFont="1" applyFill="1" applyBorder="1" applyAlignment="1">
      <alignment horizontal="center"/>
    </xf>
    <xf numFmtId="2" fontId="4" fillId="12" borderId="0" xfId="0" applyNumberFormat="1" applyFont="1" applyFill="1" applyBorder="1" applyAlignment="1">
      <alignment horizontal="center"/>
    </xf>
    <xf numFmtId="164" fontId="4" fillId="12" borderId="12" xfId="0" applyNumberFormat="1" applyFont="1" applyFill="1" applyBorder="1" applyAlignment="1">
      <alignment horizontal="center"/>
    </xf>
    <xf numFmtId="164" fontId="4" fillId="12" borderId="11" xfId="0" applyNumberFormat="1" applyFont="1" applyFill="1" applyBorder="1" applyAlignment="1">
      <alignment horizontal="center"/>
    </xf>
    <xf numFmtId="164" fontId="4" fillId="12" borderId="4" xfId="0" applyNumberFormat="1" applyFont="1" applyFill="1" applyBorder="1" applyAlignment="1">
      <alignment horizontal="center"/>
    </xf>
    <xf numFmtId="2" fontId="4" fillId="12" borderId="11" xfId="0" applyNumberFormat="1" applyFont="1" applyFill="1" applyBorder="1" applyAlignment="1">
      <alignment horizontal="center"/>
    </xf>
    <xf numFmtId="164" fontId="4" fillId="12" borderId="14" xfId="0" applyNumberFormat="1" applyFont="1" applyFill="1" applyBorder="1" applyAlignment="1">
      <alignment horizontal="center"/>
    </xf>
    <xf numFmtId="2" fontId="4" fillId="12" borderId="14" xfId="0" applyNumberFormat="1" applyFont="1" applyFill="1" applyBorder="1" applyAlignment="1">
      <alignment horizontal="center"/>
    </xf>
    <xf numFmtId="0" fontId="4" fillId="12" borderId="6" xfId="0" applyFont="1" applyFill="1" applyBorder="1"/>
    <xf numFmtId="0" fontId="4" fillId="12" borderId="0" xfId="0" applyFont="1" applyFill="1" applyAlignment="1">
      <alignment horizontal="center"/>
    </xf>
    <xf numFmtId="0" fontId="26" fillId="12" borderId="8" xfId="0" applyFont="1" applyFill="1" applyBorder="1" applyAlignment="1">
      <alignment horizontal="center" wrapText="1"/>
    </xf>
    <xf numFmtId="0" fontId="26" fillId="12" borderId="8" xfId="0" applyFont="1" applyFill="1" applyBorder="1" applyAlignment="1">
      <alignment horizontal="center"/>
    </xf>
    <xf numFmtId="0" fontId="26" fillId="12" borderId="0" xfId="0" applyFont="1" applyFill="1" applyBorder="1" applyAlignment="1">
      <alignment horizontal="center" wrapText="1"/>
    </xf>
    <xf numFmtId="2" fontId="26" fillId="12" borderId="11" xfId="0" applyNumberFormat="1" applyFont="1" applyFill="1" applyBorder="1" applyAlignment="1">
      <alignment horizontal="center" vertical="center" wrapText="1"/>
    </xf>
    <xf numFmtId="164" fontId="26" fillId="12" borderId="11" xfId="0" applyNumberFormat="1" applyFont="1" applyFill="1" applyBorder="1" applyAlignment="1">
      <alignment horizontal="center" vertical="center"/>
    </xf>
    <xf numFmtId="164" fontId="26" fillId="12" borderId="0" xfId="0" applyNumberFormat="1" applyFont="1" applyFill="1" applyBorder="1" applyAlignment="1">
      <alignment horizontal="center" vertical="center"/>
    </xf>
    <xf numFmtId="0" fontId="11" fillId="17" borderId="14" xfId="2" applyFill="1" applyBorder="1" applyAlignment="1">
      <alignment horizontal="center"/>
    </xf>
    <xf numFmtId="2" fontId="11" fillId="5" borderId="14" xfId="2" applyNumberFormat="1" applyFont="1" applyFill="1" applyBorder="1" applyAlignment="1">
      <alignment horizontal="center" vertical="center"/>
    </xf>
    <xf numFmtId="165" fontId="11" fillId="5" borderId="14" xfId="2" applyNumberFormat="1" applyFont="1" applyFill="1" applyBorder="1" applyAlignment="1">
      <alignment horizontal="center" vertical="center"/>
    </xf>
    <xf numFmtId="0" fontId="11" fillId="0" borderId="0" xfId="0" applyFont="1" applyFill="1" applyBorder="1" applyAlignment="1">
      <alignment horizontal="center"/>
    </xf>
    <xf numFmtId="0" fontId="20" fillId="0" borderId="0" xfId="1" applyFont="1" applyFill="1" applyBorder="1" applyAlignment="1" applyProtection="1">
      <alignment horizontal="center"/>
    </xf>
    <xf numFmtId="0" fontId="20" fillId="0" borderId="0" xfId="1" applyFont="1" applyFill="1" applyBorder="1" applyAlignment="1">
      <alignment horizontal="center"/>
    </xf>
    <xf numFmtId="1" fontId="1" fillId="0" borderId="0" xfId="1" applyNumberFormat="1" applyFont="1" applyFill="1" applyBorder="1" applyAlignment="1">
      <alignment horizontal="center"/>
    </xf>
    <xf numFmtId="164" fontId="1" fillId="0" borderId="0" xfId="0" applyNumberFormat="1" applyFont="1" applyFill="1" applyBorder="1" applyAlignment="1">
      <alignment horizontal="center"/>
    </xf>
    <xf numFmtId="165" fontId="1" fillId="0" borderId="0" xfId="0" applyNumberFormat="1" applyFont="1" applyFill="1" applyBorder="1" applyAlignment="1">
      <alignment horizontal="center"/>
    </xf>
    <xf numFmtId="2" fontId="1"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11" fillId="0" borderId="0" xfId="2" applyNumberFormat="1" applyFont="1" applyFill="1" applyBorder="1" applyAlignment="1">
      <alignment horizontal="center"/>
    </xf>
    <xf numFmtId="0" fontId="0" fillId="0" borderId="0" xfId="0" applyFill="1" applyBorder="1"/>
    <xf numFmtId="0" fontId="0" fillId="0" borderId="0" xfId="0" applyFill="1"/>
    <xf numFmtId="0" fontId="4" fillId="5" borderId="14" xfId="2"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17" borderId="14" xfId="2" applyFont="1" applyFill="1" applyBorder="1" applyAlignment="1">
      <alignment horizontal="center" vertical="center" wrapText="1"/>
    </xf>
    <xf numFmtId="0" fontId="11" fillId="17" borderId="14" xfId="0" applyFont="1" applyFill="1" applyBorder="1" applyAlignment="1">
      <alignment horizontal="center"/>
    </xf>
    <xf numFmtId="0" fontId="20" fillId="17" borderId="14" xfId="1" applyFont="1" applyFill="1" applyBorder="1" applyAlignment="1" applyProtection="1">
      <alignment horizontal="center"/>
    </xf>
    <xf numFmtId="0" fontId="20" fillId="17" borderId="14" xfId="1" applyFont="1" applyFill="1" applyBorder="1" applyAlignment="1">
      <alignment horizontal="center"/>
    </xf>
    <xf numFmtId="0" fontId="11" fillId="16" borderId="14" xfId="0" applyFont="1" applyFill="1" applyBorder="1" applyAlignment="1">
      <alignment horizontal="center"/>
    </xf>
    <xf numFmtId="0" fontId="9" fillId="12" borderId="8" xfId="0" applyFont="1" applyFill="1" applyBorder="1" applyAlignment="1">
      <alignment horizontal="center"/>
    </xf>
    <xf numFmtId="1" fontId="21" fillId="12" borderId="14" xfId="0" applyNumberFormat="1" applyFont="1" applyFill="1" applyBorder="1" applyAlignment="1">
      <alignment horizontal="center"/>
    </xf>
    <xf numFmtId="0" fontId="0" fillId="16" borderId="14" xfId="0" applyFill="1" applyBorder="1"/>
    <xf numFmtId="0" fontId="11" fillId="17" borderId="14" xfId="0" applyFont="1" applyFill="1" applyBorder="1" applyAlignment="1">
      <alignment horizontal="right"/>
    </xf>
    <xf numFmtId="2" fontId="11" fillId="5" borderId="6" xfId="2" applyNumberFormat="1" applyFont="1" applyFill="1" applyBorder="1" applyAlignment="1">
      <alignment horizontal="center" vertical="center"/>
    </xf>
    <xf numFmtId="0" fontId="4" fillId="17" borderId="0" xfId="0" applyFont="1" applyFill="1" applyAlignment="1">
      <alignment horizontal="center" vertical="center" wrapText="1"/>
    </xf>
    <xf numFmtId="165" fontId="0" fillId="0" borderId="0" xfId="0" applyNumberFormat="1"/>
    <xf numFmtId="0" fontId="4" fillId="5" borderId="8" xfId="2" applyFont="1" applyFill="1" applyBorder="1" applyAlignment="1">
      <alignment horizontal="center" vertical="center" wrapText="1"/>
    </xf>
    <xf numFmtId="0" fontId="9" fillId="5" borderId="14" xfId="0" applyFont="1" applyFill="1" applyBorder="1" applyAlignment="1">
      <alignment horizontal="center" wrapText="1"/>
    </xf>
    <xf numFmtId="0" fontId="9" fillId="5" borderId="14" xfId="0" applyFont="1" applyFill="1" applyBorder="1" applyAlignment="1">
      <alignment horizontal="center"/>
    </xf>
    <xf numFmtId="0" fontId="4" fillId="5" borderId="14" xfId="0" applyFont="1" applyFill="1" applyBorder="1" applyAlignment="1">
      <alignment horizontal="center"/>
    </xf>
    <xf numFmtId="0" fontId="14" fillId="5" borderId="14" xfId="0" applyFont="1" applyFill="1" applyBorder="1" applyAlignment="1">
      <alignment horizontal="center" vertical="center"/>
    </xf>
    <xf numFmtId="0" fontId="1" fillId="5" borderId="14" xfId="0" applyFont="1" applyFill="1" applyBorder="1" applyAlignment="1">
      <alignment horizontal="center" vertical="center"/>
    </xf>
    <xf numFmtId="0" fontId="17" fillId="5" borderId="14" xfId="0" applyFont="1" applyFill="1" applyBorder="1" applyAlignment="1">
      <alignment horizontal="center" vertical="center"/>
    </xf>
    <xf numFmtId="2" fontId="11" fillId="5" borderId="14" xfId="2" applyNumberFormat="1" applyFont="1" applyFill="1" applyBorder="1" applyAlignment="1">
      <alignment horizontal="center"/>
    </xf>
    <xf numFmtId="0" fontId="4" fillId="17" borderId="14" xfId="0" applyFont="1" applyFill="1" applyBorder="1" applyAlignment="1">
      <alignment horizontal="center" vertical="center" wrapText="1"/>
    </xf>
    <xf numFmtId="0" fontId="25" fillId="0" borderId="0" xfId="0" applyFont="1" applyAlignment="1">
      <alignment wrapText="1"/>
    </xf>
    <xf numFmtId="0" fontId="25" fillId="0" borderId="0" xfId="0" applyFont="1" applyAlignment="1">
      <alignment vertical="top" wrapText="1"/>
    </xf>
    <xf numFmtId="0" fontId="9" fillId="8" borderId="14" xfId="0" applyFont="1" applyFill="1" applyBorder="1" applyAlignment="1">
      <alignment horizontal="center" wrapText="1"/>
    </xf>
    <xf numFmtId="0" fontId="4" fillId="8" borderId="8" xfId="0" applyFont="1" applyFill="1" applyBorder="1" applyAlignment="1">
      <alignment horizontal="center"/>
    </xf>
    <xf numFmtId="0" fontId="4" fillId="8" borderId="14" xfId="0" applyFont="1" applyFill="1" applyBorder="1" applyAlignment="1">
      <alignment horizontal="center"/>
    </xf>
    <xf numFmtId="0" fontId="14" fillId="8" borderId="14" xfId="0" applyFont="1" applyFill="1" applyBorder="1" applyAlignment="1">
      <alignment horizontal="center" vertical="center"/>
    </xf>
    <xf numFmtId="2" fontId="11" fillId="8" borderId="14" xfId="2" applyNumberFormat="1" applyFont="1" applyFill="1" applyBorder="1" applyAlignment="1">
      <alignment horizontal="center"/>
    </xf>
    <xf numFmtId="0" fontId="4" fillId="8" borderId="14" xfId="0" applyFont="1" applyFill="1" applyBorder="1" applyAlignment="1">
      <alignment horizontal="center" wrapText="1"/>
    </xf>
    <xf numFmtId="0" fontId="7" fillId="8" borderId="14" xfId="0" applyFont="1" applyFill="1" applyBorder="1"/>
    <xf numFmtId="0" fontId="1" fillId="0" borderId="0" xfId="0" applyFont="1" applyAlignment="1">
      <alignment wrapText="1"/>
    </xf>
    <xf numFmtId="0" fontId="11" fillId="7" borderId="0" xfId="0" applyFont="1" applyFill="1" applyAlignment="1">
      <alignment wrapText="1"/>
    </xf>
    <xf numFmtId="0" fontId="1" fillId="0" borderId="0" xfId="0" applyFont="1" applyAlignment="1"/>
    <xf numFmtId="0" fontId="0" fillId="0" borderId="0" xfId="0" applyAlignment="1"/>
    <xf numFmtId="14" fontId="1" fillId="0" borderId="0" xfId="0" applyNumberFormat="1" applyFont="1" applyAlignment="1">
      <alignment wrapText="1"/>
    </xf>
    <xf numFmtId="14" fontId="0" fillId="0" borderId="0" xfId="0" applyNumberFormat="1"/>
    <xf numFmtId="0" fontId="28" fillId="0" borderId="0" xfId="0" applyFont="1"/>
    <xf numFmtId="0" fontId="0" fillId="0" borderId="14" xfId="0" applyBorder="1"/>
    <xf numFmtId="0" fontId="4" fillId="0" borderId="14" xfId="0" applyFont="1" applyFill="1" applyBorder="1" applyAlignment="1">
      <alignment horizontal="center"/>
    </xf>
    <xf numFmtId="0" fontId="4" fillId="17" borderId="14" xfId="0" applyFont="1" applyFill="1" applyBorder="1" applyAlignment="1">
      <alignment wrapText="1"/>
    </xf>
    <xf numFmtId="0" fontId="4" fillId="17" borderId="14" xfId="0" applyFont="1" applyFill="1" applyBorder="1"/>
    <xf numFmtId="0" fontId="0" fillId="0" borderId="14" xfId="0" applyBorder="1" applyAlignment="1">
      <alignment wrapText="1"/>
    </xf>
    <xf numFmtId="0" fontId="1" fillId="13" borderId="0" xfId="0" applyFont="1" applyFill="1"/>
    <xf numFmtId="0" fontId="30" fillId="13" borderId="0" xfId="0" applyFont="1" applyFill="1"/>
    <xf numFmtId="0" fontId="1" fillId="0" borderId="14" xfId="0" applyFont="1" applyFill="1" applyBorder="1" applyAlignment="1">
      <alignment horizontal="center"/>
    </xf>
    <xf numFmtId="0" fontId="9" fillId="16" borderId="8" xfId="0" applyFont="1" applyFill="1" applyBorder="1" applyAlignment="1">
      <alignment horizontal="center"/>
    </xf>
    <xf numFmtId="0" fontId="9" fillId="16" borderId="0" xfId="0" applyFont="1" applyFill="1" applyAlignment="1">
      <alignment horizontal="center"/>
    </xf>
    <xf numFmtId="0" fontId="9" fillId="16" borderId="11" xfId="0" applyFont="1" applyFill="1" applyBorder="1" applyAlignment="1">
      <alignment horizontal="center"/>
    </xf>
    <xf numFmtId="0" fontId="9" fillId="16" borderId="4" xfId="0" applyFont="1" applyFill="1" applyBorder="1" applyAlignment="1">
      <alignment horizontal="center"/>
    </xf>
    <xf numFmtId="0" fontId="1" fillId="16" borderId="8" xfId="0" applyFont="1" applyFill="1" applyBorder="1" applyAlignment="1">
      <alignment horizontal="center" vertical="center"/>
    </xf>
    <xf numFmtId="0" fontId="1" fillId="16" borderId="14" xfId="0" applyFont="1" applyFill="1" applyBorder="1" applyAlignment="1">
      <alignment horizontal="center"/>
    </xf>
    <xf numFmtId="0" fontId="4" fillId="17" borderId="8" xfId="0" applyFont="1" applyFill="1" applyBorder="1" applyAlignment="1">
      <alignment horizontal="center"/>
    </xf>
    <xf numFmtId="0" fontId="19" fillId="4" borderId="4" xfId="0" applyFont="1" applyFill="1" applyBorder="1" applyAlignment="1">
      <alignment horizontal="left"/>
    </xf>
    <xf numFmtId="0" fontId="9" fillId="4" borderId="13" xfId="0" applyFont="1" applyFill="1" applyBorder="1" applyAlignment="1">
      <alignment horizontal="center" wrapText="1"/>
    </xf>
    <xf numFmtId="0" fontId="9" fillId="4" borderId="3" xfId="0" applyFont="1" applyFill="1" applyBorder="1" applyAlignment="1">
      <alignment horizontal="center"/>
    </xf>
    <xf numFmtId="0" fontId="9" fillId="4" borderId="12" xfId="0" applyFont="1" applyFill="1" applyBorder="1" applyAlignment="1">
      <alignment horizontal="center"/>
    </xf>
    <xf numFmtId="0" fontId="4" fillId="4" borderId="13" xfId="0" applyFont="1" applyFill="1" applyBorder="1" applyAlignment="1">
      <alignment horizontal="center"/>
    </xf>
    <xf numFmtId="0" fontId="14" fillId="4" borderId="0" xfId="0" applyFont="1" applyFill="1" applyBorder="1" applyAlignment="1">
      <alignment horizontal="center" vertical="center"/>
    </xf>
    <xf numFmtId="0" fontId="17" fillId="4" borderId="12" xfId="0" applyFont="1" applyFill="1" applyBorder="1" applyAlignment="1">
      <alignment horizontal="center" vertical="center"/>
    </xf>
    <xf numFmtId="0" fontId="19" fillId="4" borderId="0" xfId="0" applyFont="1" applyFill="1" applyBorder="1" applyAlignment="1">
      <alignment horizontal="left"/>
    </xf>
    <xf numFmtId="2" fontId="11" fillId="17" borderId="11" xfId="2" applyNumberFormat="1" applyFont="1" applyFill="1" applyBorder="1" applyAlignment="1">
      <alignment horizontal="center"/>
    </xf>
    <xf numFmtId="0" fontId="9" fillId="17" borderId="7" xfId="0" applyFont="1" applyFill="1" applyBorder="1" applyAlignment="1">
      <alignment horizontal="center" wrapText="1"/>
    </xf>
    <xf numFmtId="0" fontId="9" fillId="17" borderId="8" xfId="0" applyFont="1" applyFill="1" applyBorder="1" applyAlignment="1">
      <alignment horizontal="center" wrapText="1"/>
    </xf>
    <xf numFmtId="0" fontId="4" fillId="17" borderId="11" xfId="0" applyFont="1" applyFill="1" applyBorder="1" applyAlignment="1">
      <alignment horizontal="center"/>
    </xf>
    <xf numFmtId="0" fontId="14" fillId="17" borderId="8" xfId="0" applyFont="1" applyFill="1" applyBorder="1" applyAlignment="1">
      <alignment horizontal="center" vertical="center"/>
    </xf>
    <xf numFmtId="0" fontId="1" fillId="0" borderId="0" xfId="0" applyFont="1" applyFill="1" applyBorder="1" applyAlignment="1">
      <alignment horizontal="center"/>
    </xf>
    <xf numFmtId="164" fontId="18" fillId="0" borderId="0" xfId="0" applyNumberFormat="1" applyFont="1" applyFill="1" applyBorder="1" applyAlignment="1">
      <alignment horizontal="center"/>
    </xf>
    <xf numFmtId="2" fontId="18" fillId="0" borderId="0" xfId="0" applyNumberFormat="1" applyFont="1" applyFill="1" applyBorder="1" applyAlignment="1">
      <alignment horizontal="center"/>
    </xf>
    <xf numFmtId="1" fontId="1" fillId="0" borderId="0" xfId="0" applyNumberFormat="1" applyFont="1" applyFill="1" applyBorder="1" applyAlignment="1">
      <alignment horizontal="center"/>
    </xf>
    <xf numFmtId="2" fontId="11" fillId="0" borderId="0" xfId="2" applyNumberFormat="1" applyFont="1" applyFill="1" applyBorder="1" applyAlignment="1">
      <alignment horizontal="center"/>
    </xf>
    <xf numFmtId="0" fontId="9" fillId="16" borderId="0" xfId="0" applyFont="1" applyFill="1" applyBorder="1" applyAlignment="1">
      <alignment horizontal="center" wrapText="1"/>
    </xf>
    <xf numFmtId="0" fontId="9" fillId="16" borderId="8" xfId="0" applyFont="1" applyFill="1" applyBorder="1" applyAlignment="1">
      <alignment horizontal="center" wrapText="1"/>
    </xf>
    <xf numFmtId="0" fontId="9" fillId="16" borderId="0" xfId="0" applyFont="1" applyFill="1" applyBorder="1" applyAlignment="1">
      <alignment horizontal="center"/>
    </xf>
    <xf numFmtId="0" fontId="1" fillId="16" borderId="0" xfId="0" applyFont="1" applyFill="1" applyAlignment="1">
      <alignment horizontal="center" vertical="center"/>
    </xf>
    <xf numFmtId="2" fontId="1" fillId="5" borderId="1" xfId="0" applyNumberFormat="1" applyFont="1" applyFill="1" applyBorder="1" applyAlignment="1">
      <alignment horizontal="center"/>
    </xf>
    <xf numFmtId="0" fontId="9" fillId="17" borderId="8" xfId="0" applyFont="1" applyFill="1" applyBorder="1" applyAlignment="1">
      <alignment horizontal="center"/>
    </xf>
    <xf numFmtId="0" fontId="9" fillId="17" borderId="11" xfId="0" applyFont="1" applyFill="1" applyBorder="1" applyAlignment="1">
      <alignment horizontal="center"/>
    </xf>
    <xf numFmtId="0" fontId="9" fillId="17" borderId="7" xfId="0" applyFont="1" applyFill="1" applyBorder="1" applyAlignment="1">
      <alignment horizontal="center"/>
    </xf>
    <xf numFmtId="0" fontId="1" fillId="17" borderId="11" xfId="0" applyFont="1" applyFill="1" applyBorder="1" applyAlignment="1">
      <alignment horizontal="center" vertical="center"/>
    </xf>
    <xf numFmtId="0" fontId="1" fillId="17" borderId="8" xfId="0" applyFont="1" applyFill="1" applyBorder="1" applyAlignment="1">
      <alignment horizontal="center" vertical="center"/>
    </xf>
    <xf numFmtId="0" fontId="1" fillId="17" borderId="14" xfId="0" applyFont="1" applyFill="1" applyBorder="1" applyAlignment="1">
      <alignment horizontal="center"/>
    </xf>
    <xf numFmtId="1" fontId="1" fillId="17" borderId="1" xfId="0" applyNumberFormat="1" applyFont="1" applyFill="1" applyBorder="1" applyAlignment="1">
      <alignment horizontal="center"/>
    </xf>
    <xf numFmtId="0" fontId="1" fillId="0" borderId="0" xfId="0" applyFont="1" applyFill="1"/>
    <xf numFmtId="0" fontId="0" fillId="0" borderId="0" xfId="0" applyFill="1" applyAlignment="1">
      <alignment wrapText="1"/>
    </xf>
    <xf numFmtId="0" fontId="1" fillId="0" borderId="0" xfId="0" applyFont="1" applyFill="1" applyAlignment="1">
      <alignment wrapText="1"/>
    </xf>
    <xf numFmtId="0" fontId="19" fillId="0" borderId="14" xfId="0" applyFont="1" applyFill="1" applyBorder="1" applyAlignment="1">
      <alignment horizontal="center"/>
    </xf>
    <xf numFmtId="2" fontId="23" fillId="0" borderId="14" xfId="0" applyNumberFormat="1" applyFont="1" applyFill="1" applyBorder="1" applyAlignment="1">
      <alignment horizontal="center"/>
    </xf>
    <xf numFmtId="0" fontId="24" fillId="0" borderId="14" xfId="0" applyFont="1" applyFill="1" applyBorder="1" applyAlignment="1">
      <alignment horizontal="center"/>
    </xf>
    <xf numFmtId="1" fontId="24" fillId="0" borderId="14" xfId="0" applyNumberFormat="1" applyFont="1" applyFill="1" applyBorder="1" applyAlignment="1">
      <alignment horizontal="center"/>
    </xf>
    <xf numFmtId="0" fontId="29" fillId="0" borderId="0" xfId="0" applyFont="1" applyFill="1"/>
    <xf numFmtId="0" fontId="29" fillId="0" borderId="0" xfId="0" applyFont="1" applyFill="1" applyAlignment="1">
      <alignment horizontal="center"/>
    </xf>
    <xf numFmtId="165" fontId="1" fillId="4" borderId="14" xfId="1" applyNumberFormat="1" applyFont="1" applyFill="1" applyBorder="1" applyAlignment="1">
      <alignment horizontal="center"/>
    </xf>
    <xf numFmtId="0" fontId="14" fillId="4" borderId="0" xfId="0" applyFont="1" applyFill="1" applyAlignment="1">
      <alignment horizontal="center" vertical="center"/>
    </xf>
    <xf numFmtId="0" fontId="4" fillId="4" borderId="4" xfId="0" applyFont="1" applyFill="1" applyBorder="1" applyAlignment="1">
      <alignment horizontal="center"/>
    </xf>
    <xf numFmtId="0" fontId="14" fillId="4" borderId="12" xfId="0" applyFont="1" applyFill="1" applyBorder="1" applyAlignment="1">
      <alignment horizontal="center" vertical="center"/>
    </xf>
    <xf numFmtId="2" fontId="1" fillId="4" borderId="14" xfId="0" applyNumberFormat="1" applyFont="1" applyFill="1" applyBorder="1" applyAlignment="1">
      <alignment horizontal="center"/>
    </xf>
    <xf numFmtId="0" fontId="14" fillId="17" borderId="11" xfId="0" applyFont="1" applyFill="1" applyBorder="1" applyAlignment="1">
      <alignment horizontal="center" vertical="center"/>
    </xf>
    <xf numFmtId="0" fontId="1" fillId="8" borderId="0" xfId="0" applyFont="1" applyFill="1" applyAlignment="1">
      <alignment horizontal="left"/>
    </xf>
    <xf numFmtId="2" fontId="1" fillId="17" borderId="1" xfId="0" applyNumberFormat="1" applyFont="1" applyFill="1" applyBorder="1" applyAlignment="1">
      <alignment horizontal="center"/>
    </xf>
    <xf numFmtId="0" fontId="11" fillId="6" borderId="0" xfId="0" applyFont="1" applyFill="1" applyAlignment="1">
      <alignment horizontal="center"/>
    </xf>
    <xf numFmtId="0" fontId="0" fillId="6" borderId="0" xfId="0" applyFill="1" applyAlignment="1">
      <alignment horizontal="center"/>
    </xf>
    <xf numFmtId="0" fontId="11" fillId="7" borderId="0" xfId="0" applyFont="1" applyFill="1" applyAlignment="1">
      <alignment horizontal="center" wrapText="1"/>
    </xf>
    <xf numFmtId="0" fontId="11" fillId="8" borderId="0" xfId="0" applyFont="1" applyFill="1" applyAlignment="1">
      <alignment horizontal="center"/>
    </xf>
    <xf numFmtId="0" fontId="11" fillId="10" borderId="0" xfId="0" applyFont="1" applyFill="1" applyAlignment="1">
      <alignment horizontal="center"/>
    </xf>
    <xf numFmtId="0" fontId="1" fillId="9" borderId="0" xfId="0" applyFont="1" applyFill="1" applyAlignment="1">
      <alignment horizontal="center" wrapText="1"/>
    </xf>
    <xf numFmtId="0" fontId="1" fillId="10" borderId="0" xfId="0" applyFont="1" applyFill="1" applyAlignment="1">
      <alignment horizontal="left"/>
    </xf>
    <xf numFmtId="0" fontId="1" fillId="18" borderId="0" xfId="0" applyFont="1" applyFill="1" applyAlignment="1">
      <alignment horizontal="left"/>
    </xf>
    <xf numFmtId="0" fontId="11" fillId="7" borderId="0" xfId="0" applyFont="1" applyFill="1" applyAlignment="1">
      <alignment horizontal="left" wrapText="1"/>
    </xf>
    <xf numFmtId="0" fontId="1" fillId="6" borderId="0" xfId="0" applyFont="1" applyFill="1" applyAlignment="1">
      <alignment horizontal="left"/>
    </xf>
    <xf numFmtId="0" fontId="1" fillId="14" borderId="0" xfId="0" applyFont="1" applyFill="1" applyAlignment="1">
      <alignment horizontal="left"/>
    </xf>
    <xf numFmtId="0" fontId="1" fillId="7" borderId="0" xfId="0" applyFont="1" applyFill="1" applyAlignment="1">
      <alignment horizontal="left" wrapText="1"/>
    </xf>
    <xf numFmtId="0" fontId="27" fillId="3" borderId="12" xfId="2" applyFont="1" applyFill="1" applyBorder="1" applyAlignment="1">
      <alignment horizontal="left" vertical="top"/>
    </xf>
    <xf numFmtId="0" fontId="27" fillId="3" borderId="4" xfId="2" applyFont="1" applyFill="1" applyBorder="1" applyAlignment="1">
      <alignment horizontal="left" vertical="top"/>
    </xf>
    <xf numFmtId="0" fontId="27" fillId="3" borderId="5" xfId="2" applyFont="1" applyFill="1" applyBorder="1" applyAlignment="1">
      <alignment horizontal="left" vertical="top"/>
    </xf>
    <xf numFmtId="0" fontId="7" fillId="16" borderId="1" xfId="0" applyFont="1" applyFill="1" applyBorder="1" applyAlignment="1">
      <alignment horizontal="right"/>
    </xf>
    <xf numFmtId="0" fontId="7" fillId="16" borderId="2" xfId="0" applyFont="1" applyFill="1" applyBorder="1" applyAlignment="1">
      <alignment horizontal="right"/>
    </xf>
    <xf numFmtId="0" fontId="7" fillId="0" borderId="2" xfId="0" applyFont="1" applyFill="1" applyBorder="1" applyAlignment="1">
      <alignment horizontal="left"/>
    </xf>
    <xf numFmtId="0" fontId="7" fillId="0" borderId="6" xfId="0" applyFont="1" applyFill="1" applyBorder="1" applyAlignment="1">
      <alignment horizontal="left"/>
    </xf>
    <xf numFmtId="0" fontId="4" fillId="17" borderId="1" xfId="0" applyFont="1" applyFill="1" applyBorder="1" applyAlignment="1">
      <alignment horizontal="center"/>
    </xf>
    <xf numFmtId="0" fontId="4" fillId="17" borderId="2" xfId="0" applyFont="1" applyFill="1" applyBorder="1" applyAlignment="1">
      <alignment horizontal="center"/>
    </xf>
    <xf numFmtId="0" fontId="4" fillId="17" borderId="6" xfId="0" applyFont="1" applyFill="1" applyBorder="1" applyAlignment="1">
      <alignment horizontal="center"/>
    </xf>
    <xf numFmtId="0" fontId="7" fillId="4" borderId="1" xfId="0" applyFont="1" applyFill="1" applyBorder="1" applyAlignment="1">
      <alignment horizontal="left"/>
    </xf>
    <xf numFmtId="0" fontId="7" fillId="4" borderId="2" xfId="0" applyFont="1" applyFill="1" applyBorder="1" applyAlignment="1">
      <alignment horizontal="left"/>
    </xf>
    <xf numFmtId="0" fontId="7" fillId="4" borderId="6" xfId="0" applyFont="1" applyFill="1" applyBorder="1" applyAlignment="1">
      <alignment horizontal="left"/>
    </xf>
    <xf numFmtId="0" fontId="0" fillId="15" borderId="1" xfId="0" applyFill="1" applyBorder="1" applyAlignment="1">
      <alignment horizontal="left"/>
    </xf>
    <xf numFmtId="0" fontId="0" fillId="15" borderId="2" xfId="0" applyFill="1" applyBorder="1" applyAlignment="1">
      <alignment horizontal="left"/>
    </xf>
    <xf numFmtId="0" fontId="0" fillId="15" borderId="6" xfId="0" applyFill="1" applyBorder="1" applyAlignment="1">
      <alignment horizontal="left"/>
    </xf>
    <xf numFmtId="0" fontId="7" fillId="5" borderId="1" xfId="0" applyFont="1" applyFill="1" applyBorder="1" applyAlignment="1">
      <alignment horizontal="left"/>
    </xf>
    <xf numFmtId="0" fontId="0" fillId="5" borderId="2" xfId="0" applyFill="1" applyBorder="1" applyAlignment="1"/>
    <xf numFmtId="0" fontId="5" fillId="3" borderId="7" xfId="2" applyFont="1" applyFill="1" applyBorder="1" applyAlignment="1">
      <alignment horizontal="left"/>
    </xf>
    <xf numFmtId="0" fontId="5" fillId="3" borderId="14" xfId="2" applyFont="1" applyFill="1" applyBorder="1" applyAlignment="1">
      <alignment horizontal="left"/>
    </xf>
    <xf numFmtId="0" fontId="27" fillId="3" borderId="13" xfId="2" applyFont="1" applyFill="1" applyBorder="1" applyAlignment="1">
      <alignment horizontal="left"/>
    </xf>
    <xf numFmtId="0" fontId="27" fillId="3" borderId="10" xfId="2" applyFont="1" applyFill="1" applyBorder="1" applyAlignment="1">
      <alignment horizontal="left"/>
    </xf>
    <xf numFmtId="0" fontId="27" fillId="3" borderId="15" xfId="2" applyFont="1" applyFill="1" applyBorder="1" applyAlignment="1">
      <alignment horizontal="left"/>
    </xf>
    <xf numFmtId="0" fontId="1" fillId="15" borderId="1" xfId="0" applyFont="1" applyFill="1" applyBorder="1" applyAlignment="1">
      <alignment horizontal="left"/>
    </xf>
    <xf numFmtId="0" fontId="7" fillId="2" borderId="3" xfId="0" applyFont="1" applyFill="1" applyBorder="1" applyAlignment="1">
      <alignment horizontal="left"/>
    </xf>
    <xf numFmtId="0" fontId="0" fillId="2" borderId="0" xfId="0" applyFill="1" applyBorder="1" applyAlignment="1"/>
    <xf numFmtId="0" fontId="7" fillId="16" borderId="1" xfId="0" applyFont="1" applyFill="1" applyBorder="1" applyAlignment="1">
      <alignment horizontal="left"/>
    </xf>
    <xf numFmtId="0" fontId="7" fillId="16" borderId="2" xfId="0" applyFont="1" applyFill="1" applyBorder="1" applyAlignment="1">
      <alignment horizontal="left"/>
    </xf>
    <xf numFmtId="0" fontId="7" fillId="16" borderId="6" xfId="0" applyFont="1" applyFill="1" applyBorder="1" applyAlignment="1">
      <alignment horizontal="left"/>
    </xf>
    <xf numFmtId="0" fontId="27" fillId="3" borderId="3" xfId="2" applyFont="1" applyFill="1" applyBorder="1" applyAlignment="1">
      <alignment horizontal="left"/>
    </xf>
    <xf numFmtId="0" fontId="27" fillId="3" borderId="0" xfId="2" applyFont="1" applyFill="1" applyBorder="1" applyAlignment="1">
      <alignment horizontal="left"/>
    </xf>
    <xf numFmtId="0" fontId="27" fillId="3" borderId="9" xfId="2" applyFont="1" applyFill="1" applyBorder="1" applyAlignment="1">
      <alignment horizontal="left"/>
    </xf>
    <xf numFmtId="0" fontId="7" fillId="16" borderId="14" xfId="0" applyFont="1" applyFill="1" applyBorder="1" applyAlignment="1">
      <alignment horizontal="left"/>
    </xf>
    <xf numFmtId="0" fontId="22" fillId="5" borderId="1" xfId="0" applyFont="1" applyFill="1"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5" borderId="2" xfId="0" applyFill="1" applyBorder="1" applyAlignment="1">
      <alignment horizontal="center"/>
    </xf>
    <xf numFmtId="0" fontId="0" fillId="5" borderId="6" xfId="0" applyFill="1" applyBorder="1" applyAlignment="1">
      <alignment horizontal="center"/>
    </xf>
  </cellXfs>
  <cellStyles count="5">
    <cellStyle name="Normal" xfId="0" builtinId="0"/>
    <cellStyle name="Normal 2" xfId="2"/>
    <cellStyle name="Normal 2 2" xfId="4"/>
    <cellStyle name="Normal 3" xfId="3"/>
    <cellStyle name="Normal_Nixons pond Merwood" xfId="1"/>
  </cellStyles>
  <dxfs count="1">
    <dxf>
      <font>
        <b/>
        <i val="0"/>
        <strike val="0"/>
        <color rgb="FF9C0006"/>
      </font>
      <fill>
        <patternFill patternType="solid">
          <bgColor rgb="FF92D050"/>
        </patternFill>
      </fill>
    </dxf>
  </dxfs>
  <tableStyles count="0" defaultTableStyle="TableStyleMedium9" defaultPivotStyle="PivotStyleLight16"/>
  <colors>
    <mruColors>
      <color rgb="FFFFFF99"/>
      <color rgb="FFFFFFCC"/>
      <color rgb="FFFFCCCC"/>
      <color rgb="FFFF9999"/>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DUL grav</a:t>
            </a:r>
          </a:p>
        </c:rich>
      </c:tx>
      <c:overlay val="1"/>
    </c:title>
    <c:autoTitleDeleted val="0"/>
    <c:plotArea>
      <c:layout>
        <c:manualLayout>
          <c:layoutTarget val="inner"/>
          <c:xMode val="edge"/>
          <c:yMode val="edge"/>
          <c:x val="0.16215955201445517"/>
          <c:y val="0.1745473863959783"/>
          <c:w val="0.69411434846608566"/>
          <c:h val="0.77405205072257666"/>
        </c:manualLayout>
      </c:layout>
      <c:scatterChart>
        <c:scatterStyle val="lineMarker"/>
        <c:varyColors val="0"/>
        <c:ser>
          <c:idx val="0"/>
          <c:order val="0"/>
          <c:tx>
            <c:v>Rep 1</c:v>
          </c:tx>
          <c:marker>
            <c:symbol val="diamond"/>
            <c:size val="8"/>
          </c:marker>
          <c:xVal>
            <c:numRef>
              <c:f>'PAWC Datasheet 1 (Rigid)'!$J$12:$J$21</c:f>
              <c:numCache>
                <c:formatCode>0.000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1"/>
          <c:order val="1"/>
          <c:tx>
            <c:v>Rep 2</c:v>
          </c:tx>
          <c:marker>
            <c:symbol val="triangle"/>
            <c:size val="7"/>
          </c:marker>
          <c:xVal>
            <c:numRef>
              <c:f>'PAWC Datasheet 1 (Rigid)'!$J$31:$J$40</c:f>
              <c:numCache>
                <c:formatCode>0.000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2"/>
          <c:order val="2"/>
          <c:tx>
            <c:v>Rep 3</c:v>
          </c:tx>
          <c:marker>
            <c:symbol val="circle"/>
            <c:size val="7"/>
          </c:marker>
          <c:xVal>
            <c:numRef>
              <c:f>'PAWC Datasheet 1 (Rigid)'!$J$50:$J$59</c:f>
              <c:numCache>
                <c:formatCode>0.000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v>Average</c:v>
          </c:tx>
          <c:marker>
            <c:symbol val="square"/>
            <c:size val="5"/>
          </c:marker>
          <c:xVal>
            <c:numRef>
              <c:f>'PAWC Datasheet 1 (Rigid)'!$J$69:$J$78</c:f>
              <c:numCache>
                <c:formatCode>0.000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dLbls>
          <c:showLegendKey val="0"/>
          <c:showVal val="0"/>
          <c:showCatName val="0"/>
          <c:showSerName val="0"/>
          <c:showPercent val="0"/>
          <c:showBubbleSize val="0"/>
        </c:dLbls>
        <c:axId val="254119128"/>
        <c:axId val="254120304"/>
      </c:scatterChart>
      <c:valAx>
        <c:axId val="254119128"/>
        <c:scaling>
          <c:orientation val="minMax"/>
          <c:max val="0.60000000000000064"/>
          <c:min val="0"/>
        </c:scaling>
        <c:delete val="0"/>
        <c:axPos val="t"/>
        <c:numFmt formatCode="0.00" sourceLinked="0"/>
        <c:majorTickMark val="out"/>
        <c:minorTickMark val="none"/>
        <c:tickLblPos val="nextTo"/>
        <c:crossAx val="254120304"/>
        <c:crosses val="autoZero"/>
        <c:crossBetween val="midCat"/>
      </c:valAx>
      <c:valAx>
        <c:axId val="254120304"/>
        <c:scaling>
          <c:orientation val="maxMin"/>
        </c:scaling>
        <c:delete val="0"/>
        <c:axPos val="l"/>
        <c:majorGridlines/>
        <c:title>
          <c:tx>
            <c:rich>
              <a:bodyPr rot="-5400000" vert="horz"/>
              <a:lstStyle/>
              <a:p>
                <a:pPr>
                  <a:defRPr/>
                </a:pPr>
                <a:r>
                  <a:rPr lang="en-US"/>
                  <a:t>Depth (cm)</a:t>
                </a:r>
              </a:p>
            </c:rich>
          </c:tx>
          <c:overlay val="0"/>
        </c:title>
        <c:numFmt formatCode="General" sourceLinked="1"/>
        <c:majorTickMark val="out"/>
        <c:minorTickMark val="none"/>
        <c:tickLblPos val="nextTo"/>
        <c:crossAx val="254119128"/>
        <c:crosses val="autoZero"/>
        <c:crossBetween val="midCat"/>
      </c:valAx>
    </c:plotArea>
    <c:legend>
      <c:legendPos val="r"/>
      <c:layout>
        <c:manualLayout>
          <c:xMode val="edge"/>
          <c:yMode val="edge"/>
          <c:x val="0.71766567754698496"/>
          <c:y val="0.65989831378702879"/>
          <c:w val="0.27837784371909086"/>
          <c:h val="0.20917836121813257"/>
        </c:manualLayout>
      </c:layout>
      <c:overlay val="0"/>
      <c:spPr>
        <a:solidFill>
          <a:schemeClr val="bg1"/>
        </a:solidFill>
      </c:sp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BD</a:t>
            </a:r>
          </a:p>
        </c:rich>
      </c:tx>
      <c:overlay val="1"/>
    </c:title>
    <c:autoTitleDeleted val="0"/>
    <c:plotArea>
      <c:layout>
        <c:manualLayout>
          <c:layoutTarget val="inner"/>
          <c:xMode val="edge"/>
          <c:yMode val="edge"/>
          <c:x val="0.15029011581267537"/>
          <c:y val="0.17454738639597864"/>
          <c:w val="0.67037547606252856"/>
          <c:h val="0.77405205072257732"/>
        </c:manualLayout>
      </c:layout>
      <c:scatterChart>
        <c:scatterStyle val="lineMarker"/>
        <c:varyColors val="0"/>
        <c:ser>
          <c:idx val="0"/>
          <c:order val="0"/>
          <c:tx>
            <c:v>Rep 1</c:v>
          </c:tx>
          <c:marker>
            <c:symbol val="diamond"/>
            <c:size val="8"/>
          </c:marker>
          <c:xVal>
            <c:numRef>
              <c:f>'PAWC Datasheet 2 (Swell)'!$L$12:$L$21</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1"/>
          <c:order val="1"/>
          <c:tx>
            <c:v>Rep 2</c:v>
          </c:tx>
          <c:marker>
            <c:symbol val="triangle"/>
            <c:size val="7"/>
          </c:marker>
          <c:xVal>
            <c:numRef>
              <c:f>'PAWC Datasheet 2 (Swell)'!$L$31:$L$40</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2"/>
          <c:order val="2"/>
          <c:tx>
            <c:v>Rep 3</c:v>
          </c:tx>
          <c:marker>
            <c:symbol val="circle"/>
            <c:size val="7"/>
          </c:marker>
          <c:xVal>
            <c:numRef>
              <c:f>'PAWC Datasheet 2 (Swell)'!$L$50:$L$59</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v>Average</c:v>
          </c:tx>
          <c:marker>
            <c:symbol val="square"/>
            <c:size val="5"/>
          </c:marker>
          <c:xVal>
            <c:numRef>
              <c:f>'PAWC Datasheet 2 (Swell)'!$L$69:$L$78</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4"/>
          <c:order val="4"/>
          <c:tx>
            <c:v>Summary</c:v>
          </c:tx>
          <c:xVal>
            <c:numRef>
              <c:f>'PAWC Datasheet 2 (Swell)'!$E$85:$E$94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5"/>
          <c:order val="5"/>
          <c:tx>
            <c:v>Final</c:v>
          </c:tx>
          <c:xVal>
            <c:numRef>
              <c:f>'PAWC Datasheet 2 (Swell)'!$P$85:$P$94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(Swell)'!$O$85:$O$94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dLbls>
          <c:showLegendKey val="0"/>
          <c:showVal val="0"/>
          <c:showCatName val="0"/>
          <c:showSerName val="0"/>
          <c:showPercent val="0"/>
          <c:showBubbleSize val="0"/>
        </c:dLbls>
        <c:axId val="257152648"/>
        <c:axId val="257153040"/>
      </c:scatterChart>
      <c:valAx>
        <c:axId val="257152648"/>
        <c:scaling>
          <c:orientation val="minMax"/>
          <c:min val="1"/>
        </c:scaling>
        <c:delete val="0"/>
        <c:axPos val="t"/>
        <c:numFmt formatCode="0.00" sourceLinked="0"/>
        <c:majorTickMark val="out"/>
        <c:minorTickMark val="none"/>
        <c:tickLblPos val="nextTo"/>
        <c:crossAx val="257153040"/>
        <c:crosses val="autoZero"/>
        <c:crossBetween val="midCat"/>
      </c:valAx>
      <c:valAx>
        <c:axId val="257153040"/>
        <c:scaling>
          <c:orientation val="maxMin"/>
        </c:scaling>
        <c:delete val="0"/>
        <c:axPos val="l"/>
        <c:majorGridlines/>
        <c:title>
          <c:tx>
            <c:rich>
              <a:bodyPr rot="-5400000" vert="horz"/>
              <a:lstStyle/>
              <a:p>
                <a:pPr>
                  <a:defRPr/>
                </a:pPr>
                <a:r>
                  <a:rPr lang="en-US"/>
                  <a:t>Depth (cm)</a:t>
                </a:r>
              </a:p>
            </c:rich>
          </c:tx>
          <c:overlay val="0"/>
        </c:title>
        <c:numFmt formatCode="General" sourceLinked="1"/>
        <c:majorTickMark val="out"/>
        <c:minorTickMark val="none"/>
        <c:tickLblPos val="nextTo"/>
        <c:crossAx val="257152648"/>
        <c:crosses val="autoZero"/>
        <c:crossBetween val="midCat"/>
      </c:valAx>
    </c:plotArea>
    <c:legend>
      <c:legendPos val="r"/>
      <c:layout>
        <c:manualLayout>
          <c:xMode val="edge"/>
          <c:yMode val="edge"/>
          <c:x val="0.7097527200791296"/>
          <c:y val="0.6696151535274989"/>
          <c:w val="0.27837784371909097"/>
          <c:h val="0.32904278531448844"/>
        </c:manualLayout>
      </c:layout>
      <c:overlay val="0"/>
      <c:spPr>
        <a:solidFill>
          <a:schemeClr val="bg1"/>
        </a:solidFill>
      </c:sp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PAWC - Summary</a:t>
            </a:r>
          </a:p>
        </c:rich>
      </c:tx>
      <c:overlay val="1"/>
    </c:title>
    <c:autoTitleDeleted val="0"/>
    <c:plotArea>
      <c:layout>
        <c:manualLayout>
          <c:layoutTarget val="inner"/>
          <c:xMode val="edge"/>
          <c:yMode val="edge"/>
          <c:x val="0.16215955201445517"/>
          <c:y val="0.17454738639597853"/>
          <c:w val="0.69411434846608566"/>
          <c:h val="0.7740520507225771"/>
        </c:manualLayout>
      </c:layout>
      <c:scatterChart>
        <c:scatterStyle val="lineMarker"/>
        <c:varyColors val="0"/>
        <c:ser>
          <c:idx val="0"/>
          <c:order val="0"/>
          <c:tx>
            <c:v>DUL</c:v>
          </c:tx>
          <c:marker>
            <c:symbol val="diamond"/>
            <c:size val="8"/>
          </c:marker>
          <c:xVal>
            <c:numRef>
              <c:f>'PAWC Datasheet 2 (Swell)'!$G$85:$G$94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1"/>
          <c:order val="1"/>
          <c:tx>
            <c:v>CLL</c:v>
          </c:tx>
          <c:marker>
            <c:symbol val="triangle"/>
            <c:size val="7"/>
          </c:marker>
          <c:xVal>
            <c:numRef>
              <c:f>'PAWC Datasheet 2 (Swell)'!$H$85:$H$94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2"/>
          <c:order val="2"/>
          <c:tx>
            <c:v>SAT</c:v>
          </c:tx>
          <c:marker>
            <c:symbol val="circle"/>
            <c:size val="7"/>
          </c:marker>
          <c:xVal>
            <c:numRef>
              <c:f>'PAWC Datasheet 2 (Swell)'!$F$85:$F$94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v>Obs roots</c:v>
          </c:tx>
          <c:spPr>
            <a:ln w="9525">
              <a:solidFill>
                <a:schemeClr val="tx1"/>
              </a:solidFill>
              <a:prstDash val="dash"/>
            </a:ln>
          </c:spPr>
          <c:marker>
            <c:symbol val="none"/>
          </c:marker>
          <c:xVal>
            <c:numRef>
              <c:f>'PAWC Datasheet 2 (Swell)'!$AH$99:$AH$100</c:f>
              <c:numCache>
                <c:formatCode>General</c:formatCode>
                <c:ptCount val="2"/>
                <c:pt idx="0">
                  <c:v>0</c:v>
                </c:pt>
                <c:pt idx="1">
                  <c:v>0.6</c:v>
                </c:pt>
              </c:numCache>
            </c:numRef>
          </c:xVal>
          <c:yVal>
            <c:numRef>
              <c:f>'PAWC Datasheet 2 (Swell)'!$AG$99:$AG$100</c:f>
              <c:numCache>
                <c:formatCode>General</c:formatCode>
                <c:ptCount val="2"/>
                <c:pt idx="1">
                  <c:v>0</c:v>
                </c:pt>
              </c:numCache>
            </c:numRef>
          </c:yVal>
          <c:smooth val="0"/>
        </c:ser>
        <c:dLbls>
          <c:showLegendKey val="0"/>
          <c:showVal val="0"/>
          <c:showCatName val="0"/>
          <c:showSerName val="0"/>
          <c:showPercent val="0"/>
          <c:showBubbleSize val="0"/>
        </c:dLbls>
        <c:axId val="257153824"/>
        <c:axId val="257154216"/>
      </c:scatterChart>
      <c:valAx>
        <c:axId val="257153824"/>
        <c:scaling>
          <c:orientation val="minMax"/>
          <c:max val="0.60000000000000064"/>
          <c:min val="0"/>
        </c:scaling>
        <c:delete val="0"/>
        <c:axPos val="t"/>
        <c:numFmt formatCode="0.00" sourceLinked="0"/>
        <c:majorTickMark val="out"/>
        <c:minorTickMark val="none"/>
        <c:tickLblPos val="nextTo"/>
        <c:crossAx val="257154216"/>
        <c:crosses val="autoZero"/>
        <c:crossBetween val="midCat"/>
      </c:valAx>
      <c:valAx>
        <c:axId val="257154216"/>
        <c:scaling>
          <c:orientation val="maxMin"/>
        </c:scaling>
        <c:delete val="0"/>
        <c:axPos val="l"/>
        <c:majorGridlines/>
        <c:title>
          <c:tx>
            <c:rich>
              <a:bodyPr rot="-5400000" vert="horz"/>
              <a:lstStyle/>
              <a:p>
                <a:pPr>
                  <a:defRPr/>
                </a:pPr>
                <a:r>
                  <a:rPr lang="en-US"/>
                  <a:t>Depth (cm)</a:t>
                </a:r>
              </a:p>
            </c:rich>
          </c:tx>
          <c:overlay val="0"/>
        </c:title>
        <c:numFmt formatCode="General" sourceLinked="1"/>
        <c:majorTickMark val="out"/>
        <c:minorTickMark val="none"/>
        <c:tickLblPos val="nextTo"/>
        <c:crossAx val="257153824"/>
        <c:crosses val="autoZero"/>
        <c:crossBetween val="midCat"/>
      </c:valAx>
    </c:plotArea>
    <c:legend>
      <c:legendPos val="r"/>
      <c:layout>
        <c:manualLayout>
          <c:xMode val="edge"/>
          <c:yMode val="edge"/>
          <c:x val="0.7097527200791296"/>
          <c:y val="0.75912421422747356"/>
          <c:w val="0.29024720233460732"/>
          <c:h val="0.24087578577252941"/>
        </c:manualLayout>
      </c:layout>
      <c:overlay val="0"/>
      <c:spPr>
        <a:solidFill>
          <a:schemeClr val="bg1"/>
        </a:solidFill>
      </c:sp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PAWC Final</a:t>
            </a:r>
          </a:p>
        </c:rich>
      </c:tx>
      <c:overlay val="1"/>
    </c:title>
    <c:autoTitleDeleted val="0"/>
    <c:plotArea>
      <c:layout>
        <c:manualLayout>
          <c:layoutTarget val="inner"/>
          <c:xMode val="edge"/>
          <c:yMode val="edge"/>
          <c:x val="0.16215955201445517"/>
          <c:y val="0.17454738639597864"/>
          <c:w val="0.69411434846608566"/>
          <c:h val="0.77405205072257732"/>
        </c:manualLayout>
      </c:layout>
      <c:scatterChart>
        <c:scatterStyle val="lineMarker"/>
        <c:varyColors val="0"/>
        <c:ser>
          <c:idx val="0"/>
          <c:order val="0"/>
          <c:tx>
            <c:v>DUL</c:v>
          </c:tx>
          <c:marker>
            <c:symbol val="diamond"/>
            <c:size val="8"/>
          </c:marker>
          <c:xVal>
            <c:numRef>
              <c:f>'PAWC Datasheet 2 (Swell)'!$R$85:$R$94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(Swell)'!$O$85:$O$94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1"/>
          <c:order val="1"/>
          <c:tx>
            <c:v>CLL</c:v>
          </c:tx>
          <c:marker>
            <c:symbol val="triangle"/>
            <c:size val="7"/>
          </c:marker>
          <c:xVal>
            <c:numRef>
              <c:f>'PAWC Datasheet 2 (Swell)'!$S$85:$S$94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(Swell)'!$O$85:$O$94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2"/>
          <c:order val="2"/>
          <c:tx>
            <c:v>SAT</c:v>
          </c:tx>
          <c:marker>
            <c:symbol val="circle"/>
            <c:size val="7"/>
          </c:marker>
          <c:xVal>
            <c:numRef>
              <c:f>'PAWC Datasheet 2 (Swell)'!$Q$85:$Q$94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(Swell)'!$O$85:$O$94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v>Obs roots</c:v>
          </c:tx>
          <c:spPr>
            <a:ln w="9525">
              <a:solidFill>
                <a:prstClr val="black"/>
              </a:solidFill>
              <a:prstDash val="dash"/>
            </a:ln>
          </c:spPr>
          <c:marker>
            <c:symbol val="none"/>
          </c:marker>
          <c:xVal>
            <c:numRef>
              <c:f>'PAWC Datasheet 2 (Swell)'!$AH$99:$AH$100</c:f>
              <c:numCache>
                <c:formatCode>General</c:formatCode>
                <c:ptCount val="2"/>
                <c:pt idx="0">
                  <c:v>0</c:v>
                </c:pt>
                <c:pt idx="1">
                  <c:v>0.6</c:v>
                </c:pt>
              </c:numCache>
            </c:numRef>
          </c:xVal>
          <c:yVal>
            <c:numRef>
              <c:f>'PAWC Datasheet 2 (Swell)'!$AG$99:$AG$100</c:f>
              <c:numCache>
                <c:formatCode>General</c:formatCode>
                <c:ptCount val="2"/>
                <c:pt idx="1">
                  <c:v>0</c:v>
                </c:pt>
              </c:numCache>
            </c:numRef>
          </c:yVal>
          <c:smooth val="0"/>
        </c:ser>
        <c:dLbls>
          <c:showLegendKey val="0"/>
          <c:showVal val="0"/>
          <c:showCatName val="0"/>
          <c:showSerName val="0"/>
          <c:showPercent val="0"/>
          <c:showBubbleSize val="0"/>
        </c:dLbls>
        <c:axId val="257155000"/>
        <c:axId val="257155392"/>
      </c:scatterChart>
      <c:valAx>
        <c:axId val="257155000"/>
        <c:scaling>
          <c:orientation val="minMax"/>
          <c:max val="0.60000000000000064"/>
          <c:min val="0"/>
        </c:scaling>
        <c:delete val="0"/>
        <c:axPos val="t"/>
        <c:numFmt formatCode="0.00" sourceLinked="0"/>
        <c:majorTickMark val="out"/>
        <c:minorTickMark val="none"/>
        <c:tickLblPos val="nextTo"/>
        <c:crossAx val="257155392"/>
        <c:crosses val="autoZero"/>
        <c:crossBetween val="midCat"/>
      </c:valAx>
      <c:valAx>
        <c:axId val="257155392"/>
        <c:scaling>
          <c:orientation val="maxMin"/>
        </c:scaling>
        <c:delete val="0"/>
        <c:axPos val="l"/>
        <c:majorGridlines/>
        <c:title>
          <c:tx>
            <c:rich>
              <a:bodyPr rot="-5400000" vert="horz"/>
              <a:lstStyle/>
              <a:p>
                <a:pPr>
                  <a:defRPr/>
                </a:pPr>
                <a:r>
                  <a:rPr lang="en-US"/>
                  <a:t>Depth (cm)</a:t>
                </a:r>
              </a:p>
            </c:rich>
          </c:tx>
          <c:overlay val="0"/>
        </c:title>
        <c:numFmt formatCode="General" sourceLinked="1"/>
        <c:majorTickMark val="out"/>
        <c:minorTickMark val="none"/>
        <c:tickLblPos val="nextTo"/>
        <c:crossAx val="257155000"/>
        <c:crosses val="autoZero"/>
        <c:crossBetween val="midCat"/>
      </c:valAx>
    </c:plotArea>
    <c:legend>
      <c:legendPos val="r"/>
      <c:layout>
        <c:manualLayout>
          <c:xMode val="edge"/>
          <c:yMode val="edge"/>
          <c:x val="0.6978887157882806"/>
          <c:y val="0.76870396971489863"/>
          <c:w val="0.30211128421171946"/>
          <c:h val="0.23097318498206162"/>
        </c:manualLayout>
      </c:layout>
      <c:overlay val="0"/>
      <c:spPr>
        <a:solidFill>
          <a:schemeClr val="bg1"/>
        </a:solidFill>
      </c:sp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DUL grav</a:t>
            </a:r>
          </a:p>
        </c:rich>
      </c:tx>
      <c:overlay val="1"/>
    </c:title>
    <c:autoTitleDeleted val="0"/>
    <c:plotArea>
      <c:layout>
        <c:manualLayout>
          <c:layoutTarget val="inner"/>
          <c:xMode val="edge"/>
          <c:yMode val="edge"/>
          <c:x val="0.16215955201445517"/>
          <c:y val="0.17454738639597842"/>
          <c:w val="0.69411434846608566"/>
          <c:h val="0.77405205072257688"/>
        </c:manualLayout>
      </c:layout>
      <c:scatterChart>
        <c:scatterStyle val="lineMarker"/>
        <c:varyColors val="0"/>
        <c:ser>
          <c:idx val="0"/>
          <c:order val="0"/>
          <c:tx>
            <c:v>Rep 1</c:v>
          </c:tx>
          <c:marker>
            <c:symbol val="diamond"/>
            <c:size val="8"/>
          </c:marker>
          <c:xVal>
            <c:numRef>
              <c:f>'PAWC Datasheet 2 (Swell)'!$J$12:$J$21</c:f>
              <c:numCache>
                <c:formatCode>0.000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1"/>
          <c:order val="1"/>
          <c:tx>
            <c:v>Rep 2</c:v>
          </c:tx>
          <c:marker>
            <c:symbol val="triangle"/>
            <c:size val="7"/>
          </c:marker>
          <c:xVal>
            <c:numRef>
              <c:f>'PAWC Datasheet 2 (Swell)'!$J$31:$J$40</c:f>
              <c:numCache>
                <c:formatCode>0.000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2"/>
          <c:order val="2"/>
          <c:tx>
            <c:v>Rep 3</c:v>
          </c:tx>
          <c:marker>
            <c:symbol val="circle"/>
            <c:size val="7"/>
          </c:marker>
          <c:xVal>
            <c:numRef>
              <c:f>'PAWC Datasheet 2 (Swell)'!$J$50:$J$59</c:f>
              <c:numCache>
                <c:formatCode>0.000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v>Average</c:v>
          </c:tx>
          <c:marker>
            <c:symbol val="square"/>
            <c:size val="5"/>
          </c:marker>
          <c:xVal>
            <c:numRef>
              <c:f>'PAWC Datasheet 2 (Swell)'!$J$69:$J$78</c:f>
              <c:numCache>
                <c:formatCode>0.000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dLbls>
          <c:showLegendKey val="0"/>
          <c:showVal val="0"/>
          <c:showCatName val="0"/>
          <c:showSerName val="0"/>
          <c:showPercent val="0"/>
          <c:showBubbleSize val="0"/>
        </c:dLbls>
        <c:axId val="256929984"/>
        <c:axId val="256930376"/>
      </c:scatterChart>
      <c:valAx>
        <c:axId val="256929984"/>
        <c:scaling>
          <c:orientation val="minMax"/>
          <c:max val="0.60000000000000064"/>
          <c:min val="0"/>
        </c:scaling>
        <c:delete val="0"/>
        <c:axPos val="t"/>
        <c:numFmt formatCode="0.00" sourceLinked="0"/>
        <c:majorTickMark val="out"/>
        <c:minorTickMark val="none"/>
        <c:tickLblPos val="nextTo"/>
        <c:crossAx val="256930376"/>
        <c:crosses val="autoZero"/>
        <c:crossBetween val="midCat"/>
      </c:valAx>
      <c:valAx>
        <c:axId val="256930376"/>
        <c:scaling>
          <c:orientation val="maxMin"/>
        </c:scaling>
        <c:delete val="0"/>
        <c:axPos val="l"/>
        <c:majorGridlines/>
        <c:title>
          <c:tx>
            <c:rich>
              <a:bodyPr rot="-5400000" vert="horz"/>
              <a:lstStyle/>
              <a:p>
                <a:pPr>
                  <a:defRPr/>
                </a:pPr>
                <a:r>
                  <a:rPr lang="en-US"/>
                  <a:t>Depth (cm)</a:t>
                </a:r>
              </a:p>
            </c:rich>
          </c:tx>
          <c:overlay val="0"/>
        </c:title>
        <c:numFmt formatCode="General" sourceLinked="1"/>
        <c:majorTickMark val="out"/>
        <c:minorTickMark val="none"/>
        <c:tickLblPos val="nextTo"/>
        <c:crossAx val="256929984"/>
        <c:crosses val="autoZero"/>
        <c:crossBetween val="midCat"/>
      </c:valAx>
    </c:plotArea>
    <c:legend>
      <c:legendPos val="r"/>
      <c:layout>
        <c:manualLayout>
          <c:xMode val="edge"/>
          <c:yMode val="edge"/>
          <c:x val="0.7176656775469854"/>
          <c:y val="0.65989831378702901"/>
          <c:w val="0.27837784371909097"/>
          <c:h val="0.20917836121813257"/>
        </c:manualLayout>
      </c:layout>
      <c:overlay val="0"/>
      <c:spPr>
        <a:solidFill>
          <a:schemeClr val="bg1"/>
        </a:solidFill>
      </c:sp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CLL grav</a:t>
            </a:r>
          </a:p>
        </c:rich>
      </c:tx>
      <c:overlay val="1"/>
    </c:title>
    <c:autoTitleDeleted val="0"/>
    <c:plotArea>
      <c:layout>
        <c:manualLayout>
          <c:layoutTarget val="inner"/>
          <c:xMode val="edge"/>
          <c:yMode val="edge"/>
          <c:x val="0.15029011581267529"/>
          <c:y val="0.17454738639597853"/>
          <c:w val="0.67037547606252812"/>
          <c:h val="0.7740520507225771"/>
        </c:manualLayout>
      </c:layout>
      <c:scatterChart>
        <c:scatterStyle val="lineMarker"/>
        <c:varyColors val="0"/>
        <c:ser>
          <c:idx val="0"/>
          <c:order val="0"/>
          <c:tx>
            <c:v>Rep 1</c:v>
          </c:tx>
          <c:marker>
            <c:symbol val="diamond"/>
            <c:size val="8"/>
          </c:marker>
          <c:xVal>
            <c:numRef>
              <c:f>'PAWC Datasheet 2 (Swell)'!$S$12:$S$21</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1"/>
          <c:order val="1"/>
          <c:tx>
            <c:v>Rep 2</c:v>
          </c:tx>
          <c:marker>
            <c:symbol val="triangle"/>
            <c:size val="7"/>
          </c:marker>
          <c:xVal>
            <c:numRef>
              <c:f>'PAWC Datasheet 2 (Swell)'!$S$31:$S$40</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2"/>
          <c:order val="2"/>
          <c:tx>
            <c:v>Rep 3</c:v>
          </c:tx>
          <c:marker>
            <c:symbol val="circle"/>
            <c:size val="7"/>
          </c:marker>
          <c:xVal>
            <c:numRef>
              <c:f>'PAWC Datasheet 2 (Swell)'!$S$50:$S$59</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v>Average</c:v>
          </c:tx>
          <c:marker>
            <c:symbol val="square"/>
            <c:size val="5"/>
          </c:marker>
          <c:xVal>
            <c:numRef>
              <c:f>'PAWC Datasheet 2 (Swell)'!$S$69:$S$78</c:f>
              <c:numCache>
                <c:formatCode>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dLbls>
          <c:showLegendKey val="0"/>
          <c:showVal val="0"/>
          <c:showCatName val="0"/>
          <c:showSerName val="0"/>
          <c:showPercent val="0"/>
          <c:showBubbleSize val="0"/>
        </c:dLbls>
        <c:axId val="256931160"/>
        <c:axId val="256931552"/>
      </c:scatterChart>
      <c:valAx>
        <c:axId val="256931160"/>
        <c:scaling>
          <c:orientation val="minMax"/>
          <c:max val="0.60000000000000064"/>
          <c:min val="0"/>
        </c:scaling>
        <c:delete val="0"/>
        <c:axPos val="t"/>
        <c:numFmt formatCode="0.00" sourceLinked="0"/>
        <c:majorTickMark val="out"/>
        <c:minorTickMark val="none"/>
        <c:tickLblPos val="nextTo"/>
        <c:crossAx val="256931552"/>
        <c:crosses val="autoZero"/>
        <c:crossBetween val="midCat"/>
      </c:valAx>
      <c:valAx>
        <c:axId val="256931552"/>
        <c:scaling>
          <c:orientation val="maxMin"/>
        </c:scaling>
        <c:delete val="0"/>
        <c:axPos val="l"/>
        <c:majorGridlines/>
        <c:title>
          <c:tx>
            <c:rich>
              <a:bodyPr rot="-5400000" vert="horz"/>
              <a:lstStyle/>
              <a:p>
                <a:pPr>
                  <a:defRPr/>
                </a:pPr>
                <a:r>
                  <a:rPr lang="en-US"/>
                  <a:t>Depth (cm)</a:t>
                </a:r>
              </a:p>
            </c:rich>
          </c:tx>
          <c:overlay val="0"/>
        </c:title>
        <c:numFmt formatCode="General" sourceLinked="1"/>
        <c:majorTickMark val="out"/>
        <c:minorTickMark val="none"/>
        <c:tickLblPos val="nextTo"/>
        <c:crossAx val="256931160"/>
        <c:crosses val="autoZero"/>
        <c:crossBetween val="midCat"/>
      </c:valAx>
    </c:plotArea>
    <c:legend>
      <c:legendPos val="r"/>
      <c:layout>
        <c:manualLayout>
          <c:xMode val="edge"/>
          <c:yMode val="edge"/>
          <c:x val="0.7097527200791296"/>
          <c:y val="0.65997659931062835"/>
          <c:w val="0.27837784371909097"/>
          <c:h val="0.21733774823447138"/>
        </c:manualLayout>
      </c:layout>
      <c:overlay val="0"/>
      <c:spPr>
        <a:solidFill>
          <a:schemeClr val="bg1"/>
        </a:solidFill>
      </c:sp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CLL grav</a:t>
            </a:r>
          </a:p>
        </c:rich>
      </c:tx>
      <c:overlay val="1"/>
    </c:title>
    <c:autoTitleDeleted val="0"/>
    <c:plotArea>
      <c:layout>
        <c:manualLayout>
          <c:layoutTarget val="inner"/>
          <c:xMode val="edge"/>
          <c:yMode val="edge"/>
          <c:x val="0.15029011581267523"/>
          <c:y val="0.17454738639597842"/>
          <c:w val="0.67037547606252756"/>
          <c:h val="0.77405205072257688"/>
        </c:manualLayout>
      </c:layout>
      <c:scatterChart>
        <c:scatterStyle val="lineMarker"/>
        <c:varyColors val="0"/>
        <c:ser>
          <c:idx val="0"/>
          <c:order val="0"/>
          <c:tx>
            <c:v>Rep 1</c:v>
          </c:tx>
          <c:marker>
            <c:symbol val="diamond"/>
            <c:size val="8"/>
          </c:marker>
          <c:xVal>
            <c:numRef>
              <c:f>'PAWC Datasheet 1 (Rigid)'!$Z$12:$Z$21</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1"/>
          <c:order val="1"/>
          <c:tx>
            <c:v>Rep 2</c:v>
          </c:tx>
          <c:marker>
            <c:symbol val="triangle"/>
            <c:size val="7"/>
          </c:marker>
          <c:xVal>
            <c:numRef>
              <c:f>'PAWC Datasheet 1 (Rigid)'!$Z$31:$Z$40</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2"/>
          <c:order val="2"/>
          <c:tx>
            <c:v>Rep 3</c:v>
          </c:tx>
          <c:marker>
            <c:symbol val="circle"/>
            <c:size val="7"/>
          </c:marker>
          <c:xVal>
            <c:numRef>
              <c:f>'PAWC Datasheet 1 (Rigid)'!$Z$50:$Z$59</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v>Average</c:v>
          </c:tx>
          <c:marker>
            <c:symbol val="square"/>
            <c:size val="5"/>
          </c:marker>
          <c:xVal>
            <c:numRef>
              <c:f>'PAWC Datasheet 1 (Rigid)'!$Z$69:$Z$78</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dLbls>
          <c:showLegendKey val="0"/>
          <c:showVal val="0"/>
          <c:showCatName val="0"/>
          <c:showSerName val="0"/>
          <c:showPercent val="0"/>
          <c:showBubbleSize val="0"/>
        </c:dLbls>
        <c:axId val="254121088"/>
        <c:axId val="254121480"/>
      </c:scatterChart>
      <c:valAx>
        <c:axId val="254121088"/>
        <c:scaling>
          <c:orientation val="minMax"/>
          <c:max val="0.60000000000000064"/>
          <c:min val="0"/>
        </c:scaling>
        <c:delete val="0"/>
        <c:axPos val="t"/>
        <c:numFmt formatCode="0.00" sourceLinked="0"/>
        <c:majorTickMark val="out"/>
        <c:minorTickMark val="none"/>
        <c:tickLblPos val="nextTo"/>
        <c:crossAx val="254121480"/>
        <c:crosses val="autoZero"/>
        <c:crossBetween val="midCat"/>
      </c:valAx>
      <c:valAx>
        <c:axId val="254121480"/>
        <c:scaling>
          <c:orientation val="maxMin"/>
        </c:scaling>
        <c:delete val="0"/>
        <c:axPos val="l"/>
        <c:majorGridlines/>
        <c:title>
          <c:tx>
            <c:rich>
              <a:bodyPr rot="-5400000" vert="horz"/>
              <a:lstStyle/>
              <a:p>
                <a:pPr>
                  <a:defRPr/>
                </a:pPr>
                <a:r>
                  <a:rPr lang="en-US"/>
                  <a:t>Depth (cm)</a:t>
                </a:r>
              </a:p>
            </c:rich>
          </c:tx>
          <c:overlay val="0"/>
        </c:title>
        <c:numFmt formatCode="General" sourceLinked="1"/>
        <c:majorTickMark val="out"/>
        <c:minorTickMark val="none"/>
        <c:tickLblPos val="nextTo"/>
        <c:crossAx val="254121088"/>
        <c:crosses val="autoZero"/>
        <c:crossBetween val="midCat"/>
      </c:valAx>
    </c:plotArea>
    <c:legend>
      <c:legendPos val="r"/>
      <c:layout>
        <c:manualLayout>
          <c:xMode val="edge"/>
          <c:yMode val="edge"/>
          <c:x val="0.7097527200791296"/>
          <c:y val="0.65997659931062835"/>
          <c:w val="0.27837784371909086"/>
          <c:h val="0.21733774823447133"/>
        </c:manualLayout>
      </c:layout>
      <c:overlay val="0"/>
      <c:spPr>
        <a:solidFill>
          <a:schemeClr val="bg1"/>
        </a:solidFill>
      </c:sp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BD</a:t>
            </a:r>
          </a:p>
        </c:rich>
      </c:tx>
      <c:overlay val="1"/>
    </c:title>
    <c:autoTitleDeleted val="0"/>
    <c:plotArea>
      <c:layout>
        <c:manualLayout>
          <c:layoutTarget val="inner"/>
          <c:xMode val="edge"/>
          <c:yMode val="edge"/>
          <c:x val="0.15029011581267529"/>
          <c:y val="0.17454738639597853"/>
          <c:w val="0.67037547606252812"/>
          <c:h val="0.7740520507225771"/>
        </c:manualLayout>
      </c:layout>
      <c:scatterChart>
        <c:scatterStyle val="lineMarker"/>
        <c:varyColors val="0"/>
        <c:ser>
          <c:idx val="0"/>
          <c:order val="0"/>
          <c:tx>
            <c:v>Rep 1</c:v>
          </c:tx>
          <c:marker>
            <c:symbol val="diamond"/>
            <c:size val="8"/>
          </c:marker>
          <c:xVal>
            <c:numRef>
              <c:f>'PAWC Datasheet 1 (Rigid)'!$L$12:$L$21</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1"/>
          <c:order val="1"/>
          <c:tx>
            <c:v>Rep 2</c:v>
          </c:tx>
          <c:marker>
            <c:symbol val="triangle"/>
            <c:size val="7"/>
          </c:marker>
          <c:xVal>
            <c:numRef>
              <c:f>'PAWC Datasheet 1 (Rigid)'!$L$31:$L$40</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2"/>
          <c:order val="2"/>
          <c:tx>
            <c:v>Rep 3</c:v>
          </c:tx>
          <c:marker>
            <c:symbol val="circle"/>
            <c:size val="7"/>
          </c:marker>
          <c:xVal>
            <c:numRef>
              <c:f>'PAWC Datasheet 1 (Rigid)'!$L$50:$L$59</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v>Average</c:v>
          </c:tx>
          <c:marker>
            <c:symbol val="square"/>
            <c:size val="5"/>
          </c:marker>
          <c:xVal>
            <c:numRef>
              <c:f>'PAWC Datasheet 1 (Rigid)'!$L$69:$L$78</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4"/>
          <c:order val="4"/>
          <c:tx>
            <c:v>Summary</c:v>
          </c:tx>
          <c:xVal>
            <c:numRef>
              <c:f>'PAWC Datasheet 1 (Rigid)'!$E$85:$E$94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5"/>
          <c:order val="5"/>
          <c:tx>
            <c:v>Final</c:v>
          </c:tx>
          <c:xVal>
            <c:numRef>
              <c:f>'PAWC Datasheet 1 (Rigid)'!$P$85:$P$94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(Rigid)'!$O$85:$O$94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dLbls>
          <c:showLegendKey val="0"/>
          <c:showVal val="0"/>
          <c:showCatName val="0"/>
          <c:showSerName val="0"/>
          <c:showPercent val="0"/>
          <c:showBubbleSize val="0"/>
        </c:dLbls>
        <c:axId val="256105384"/>
        <c:axId val="256105776"/>
      </c:scatterChart>
      <c:valAx>
        <c:axId val="256105384"/>
        <c:scaling>
          <c:orientation val="minMax"/>
          <c:min val="1"/>
        </c:scaling>
        <c:delete val="0"/>
        <c:axPos val="t"/>
        <c:numFmt formatCode="0.00" sourceLinked="0"/>
        <c:majorTickMark val="out"/>
        <c:minorTickMark val="none"/>
        <c:tickLblPos val="nextTo"/>
        <c:crossAx val="256105776"/>
        <c:crosses val="autoZero"/>
        <c:crossBetween val="midCat"/>
      </c:valAx>
      <c:valAx>
        <c:axId val="256105776"/>
        <c:scaling>
          <c:orientation val="maxMin"/>
        </c:scaling>
        <c:delete val="0"/>
        <c:axPos val="l"/>
        <c:majorGridlines/>
        <c:title>
          <c:tx>
            <c:rich>
              <a:bodyPr rot="-5400000" vert="horz"/>
              <a:lstStyle/>
              <a:p>
                <a:pPr>
                  <a:defRPr/>
                </a:pPr>
                <a:r>
                  <a:rPr lang="en-US"/>
                  <a:t>Depth (cm)</a:t>
                </a:r>
              </a:p>
            </c:rich>
          </c:tx>
          <c:overlay val="0"/>
        </c:title>
        <c:numFmt formatCode="General" sourceLinked="1"/>
        <c:majorTickMark val="out"/>
        <c:minorTickMark val="none"/>
        <c:tickLblPos val="nextTo"/>
        <c:crossAx val="256105384"/>
        <c:crosses val="autoZero"/>
        <c:crossBetween val="midCat"/>
      </c:valAx>
    </c:plotArea>
    <c:legend>
      <c:legendPos val="r"/>
      <c:layout>
        <c:manualLayout>
          <c:xMode val="edge"/>
          <c:yMode val="edge"/>
          <c:x val="0.7097527200791296"/>
          <c:y val="0.66961515352749834"/>
          <c:w val="0.27837784371909086"/>
          <c:h val="0.32904278531448811"/>
        </c:manualLayout>
      </c:layout>
      <c:overlay val="0"/>
      <c:spPr>
        <a:solidFill>
          <a:schemeClr val="bg1"/>
        </a:solidFill>
      </c:sp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PAWC - Summary</a:t>
            </a:r>
          </a:p>
        </c:rich>
      </c:tx>
      <c:overlay val="1"/>
    </c:title>
    <c:autoTitleDeleted val="0"/>
    <c:plotArea>
      <c:layout>
        <c:manualLayout>
          <c:layoutTarget val="inner"/>
          <c:xMode val="edge"/>
          <c:yMode val="edge"/>
          <c:x val="0.16215955201445517"/>
          <c:y val="0.17454738639597842"/>
          <c:w val="0.69411434846608566"/>
          <c:h val="0.77405205072257688"/>
        </c:manualLayout>
      </c:layout>
      <c:scatterChart>
        <c:scatterStyle val="lineMarker"/>
        <c:varyColors val="0"/>
        <c:ser>
          <c:idx val="0"/>
          <c:order val="0"/>
          <c:tx>
            <c:v>DUL</c:v>
          </c:tx>
          <c:marker>
            <c:symbol val="diamond"/>
            <c:size val="8"/>
          </c:marker>
          <c:xVal>
            <c:numRef>
              <c:f>'PAWC Datasheet 1 (Rigid)'!$G$85:$G$94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1"/>
          <c:order val="1"/>
          <c:tx>
            <c:v>CLL</c:v>
          </c:tx>
          <c:marker>
            <c:symbol val="triangle"/>
            <c:size val="7"/>
          </c:marker>
          <c:xVal>
            <c:numRef>
              <c:f>'PAWC Datasheet 1 (Rigid)'!$H$85:$H$94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2"/>
          <c:order val="2"/>
          <c:tx>
            <c:v>SAT</c:v>
          </c:tx>
          <c:marker>
            <c:symbol val="circle"/>
            <c:size val="7"/>
          </c:marker>
          <c:xVal>
            <c:numRef>
              <c:f>'PAWC Datasheet 1 (Rigid)'!$F$85:$F$94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v>Obs roots</c:v>
          </c:tx>
          <c:spPr>
            <a:ln w="9525">
              <a:solidFill>
                <a:schemeClr val="tx1"/>
              </a:solidFill>
              <a:prstDash val="dash"/>
            </a:ln>
          </c:spPr>
          <c:marker>
            <c:symbol val="none"/>
          </c:marker>
          <c:xVal>
            <c:numRef>
              <c:f>'PAWC Datasheet 1 (Rigid)'!$AE$99:$AE$100</c:f>
              <c:numCache>
                <c:formatCode>General</c:formatCode>
                <c:ptCount val="2"/>
                <c:pt idx="0">
                  <c:v>0</c:v>
                </c:pt>
                <c:pt idx="1">
                  <c:v>0.6</c:v>
                </c:pt>
              </c:numCache>
            </c:numRef>
          </c:xVal>
          <c:yVal>
            <c:numRef>
              <c:f>'PAWC Datasheet 1 (Rigid)'!$AD$99:$AD$100</c:f>
              <c:numCache>
                <c:formatCode>General</c:formatCode>
                <c:ptCount val="2"/>
                <c:pt idx="1">
                  <c:v>0</c:v>
                </c:pt>
              </c:numCache>
            </c:numRef>
          </c:yVal>
          <c:smooth val="0"/>
        </c:ser>
        <c:dLbls>
          <c:showLegendKey val="0"/>
          <c:showVal val="0"/>
          <c:showCatName val="0"/>
          <c:showSerName val="0"/>
          <c:showPercent val="0"/>
          <c:showBubbleSize val="0"/>
        </c:dLbls>
        <c:axId val="256108128"/>
        <c:axId val="256108520"/>
      </c:scatterChart>
      <c:valAx>
        <c:axId val="256108128"/>
        <c:scaling>
          <c:orientation val="minMax"/>
          <c:max val="0.60000000000000064"/>
          <c:min val="0"/>
        </c:scaling>
        <c:delete val="0"/>
        <c:axPos val="t"/>
        <c:numFmt formatCode="0.00" sourceLinked="0"/>
        <c:majorTickMark val="out"/>
        <c:minorTickMark val="none"/>
        <c:tickLblPos val="nextTo"/>
        <c:crossAx val="256108520"/>
        <c:crosses val="autoZero"/>
        <c:crossBetween val="midCat"/>
      </c:valAx>
      <c:valAx>
        <c:axId val="256108520"/>
        <c:scaling>
          <c:orientation val="maxMin"/>
        </c:scaling>
        <c:delete val="0"/>
        <c:axPos val="l"/>
        <c:majorGridlines/>
        <c:title>
          <c:tx>
            <c:rich>
              <a:bodyPr rot="-5400000" vert="horz"/>
              <a:lstStyle/>
              <a:p>
                <a:pPr>
                  <a:defRPr/>
                </a:pPr>
                <a:r>
                  <a:rPr lang="en-US"/>
                  <a:t>Depth (cm)</a:t>
                </a:r>
              </a:p>
            </c:rich>
          </c:tx>
          <c:overlay val="0"/>
        </c:title>
        <c:numFmt formatCode="General" sourceLinked="1"/>
        <c:majorTickMark val="out"/>
        <c:minorTickMark val="none"/>
        <c:tickLblPos val="nextTo"/>
        <c:crossAx val="256108128"/>
        <c:crosses val="autoZero"/>
        <c:crossBetween val="midCat"/>
      </c:valAx>
    </c:plotArea>
    <c:legend>
      <c:legendPos val="r"/>
      <c:layout>
        <c:manualLayout>
          <c:xMode val="edge"/>
          <c:yMode val="edge"/>
          <c:x val="0.7097527200791296"/>
          <c:y val="0.75912421422747312"/>
          <c:w val="0.29024720233460732"/>
          <c:h val="0.24087578577252941"/>
        </c:manualLayout>
      </c:layout>
      <c:overlay val="0"/>
      <c:spPr>
        <a:solidFill>
          <a:schemeClr val="bg1"/>
        </a:solidFill>
      </c:sp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PAWC - Final</a:t>
            </a:r>
          </a:p>
        </c:rich>
      </c:tx>
      <c:overlay val="1"/>
    </c:title>
    <c:autoTitleDeleted val="0"/>
    <c:plotArea>
      <c:layout>
        <c:manualLayout>
          <c:layoutTarget val="inner"/>
          <c:xMode val="edge"/>
          <c:yMode val="edge"/>
          <c:x val="0.16215955201445517"/>
          <c:y val="0.17454738639597853"/>
          <c:w val="0.69411434846608566"/>
          <c:h val="0.7740520507225771"/>
        </c:manualLayout>
      </c:layout>
      <c:scatterChart>
        <c:scatterStyle val="lineMarker"/>
        <c:varyColors val="0"/>
        <c:ser>
          <c:idx val="0"/>
          <c:order val="0"/>
          <c:tx>
            <c:v>DUL</c:v>
          </c:tx>
          <c:marker>
            <c:symbol val="diamond"/>
            <c:size val="8"/>
          </c:marker>
          <c:xVal>
            <c:numRef>
              <c:f>'PAWC Datasheet 1 (Rigid)'!$R$85:$R$94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(Rigid)'!$O$85:$O$94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1"/>
          <c:order val="1"/>
          <c:tx>
            <c:v>CLL</c:v>
          </c:tx>
          <c:marker>
            <c:symbol val="triangle"/>
            <c:size val="7"/>
          </c:marker>
          <c:xVal>
            <c:numRef>
              <c:f>'PAWC Datasheet 1 (Rigid)'!$S$85:$S$94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(Rigid)'!$O$85:$O$94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2"/>
          <c:order val="2"/>
          <c:tx>
            <c:v>SAT</c:v>
          </c:tx>
          <c:marker>
            <c:symbol val="circle"/>
            <c:size val="7"/>
          </c:marker>
          <c:xVal>
            <c:numRef>
              <c:f>'PAWC Datasheet 1 (Rigid)'!$Q$85:$Q$94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(Rigid)'!$O$85:$O$94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v>Obs roots</c:v>
          </c:tx>
          <c:spPr>
            <a:ln w="9525">
              <a:solidFill>
                <a:prstClr val="black"/>
              </a:solidFill>
              <a:prstDash val="dash"/>
            </a:ln>
          </c:spPr>
          <c:marker>
            <c:symbol val="none"/>
          </c:marker>
          <c:xVal>
            <c:numRef>
              <c:f>'PAWC Datasheet 1 (Rigid)'!$AE$99:$AE$100</c:f>
              <c:numCache>
                <c:formatCode>General</c:formatCode>
                <c:ptCount val="2"/>
                <c:pt idx="0">
                  <c:v>0</c:v>
                </c:pt>
                <c:pt idx="1">
                  <c:v>0.6</c:v>
                </c:pt>
              </c:numCache>
            </c:numRef>
          </c:xVal>
          <c:yVal>
            <c:numRef>
              <c:f>'PAWC Datasheet 1 (Rigid)'!$AD$99:$AD$100</c:f>
              <c:numCache>
                <c:formatCode>General</c:formatCode>
                <c:ptCount val="2"/>
                <c:pt idx="1">
                  <c:v>0</c:v>
                </c:pt>
              </c:numCache>
            </c:numRef>
          </c:yVal>
          <c:smooth val="0"/>
        </c:ser>
        <c:dLbls>
          <c:showLegendKey val="0"/>
          <c:showVal val="0"/>
          <c:showCatName val="0"/>
          <c:showSerName val="0"/>
          <c:showPercent val="0"/>
          <c:showBubbleSize val="0"/>
        </c:dLbls>
        <c:axId val="256107736"/>
        <c:axId val="256107344"/>
      </c:scatterChart>
      <c:valAx>
        <c:axId val="256107736"/>
        <c:scaling>
          <c:orientation val="minMax"/>
          <c:max val="0.60000000000000064"/>
          <c:min val="0"/>
        </c:scaling>
        <c:delete val="0"/>
        <c:axPos val="t"/>
        <c:numFmt formatCode="0.00" sourceLinked="0"/>
        <c:majorTickMark val="out"/>
        <c:minorTickMark val="none"/>
        <c:tickLblPos val="nextTo"/>
        <c:crossAx val="256107344"/>
        <c:crosses val="autoZero"/>
        <c:crossBetween val="midCat"/>
      </c:valAx>
      <c:valAx>
        <c:axId val="256107344"/>
        <c:scaling>
          <c:orientation val="maxMin"/>
        </c:scaling>
        <c:delete val="0"/>
        <c:axPos val="l"/>
        <c:majorGridlines/>
        <c:title>
          <c:tx>
            <c:rich>
              <a:bodyPr rot="-5400000" vert="horz"/>
              <a:lstStyle/>
              <a:p>
                <a:pPr>
                  <a:defRPr/>
                </a:pPr>
                <a:r>
                  <a:rPr lang="en-US"/>
                  <a:t>Depth (cm)</a:t>
                </a:r>
              </a:p>
            </c:rich>
          </c:tx>
          <c:overlay val="0"/>
        </c:title>
        <c:numFmt formatCode="General" sourceLinked="1"/>
        <c:majorTickMark val="out"/>
        <c:minorTickMark val="none"/>
        <c:tickLblPos val="nextTo"/>
        <c:crossAx val="256107736"/>
        <c:crosses val="autoZero"/>
        <c:crossBetween val="midCat"/>
      </c:valAx>
    </c:plotArea>
    <c:legend>
      <c:legendPos val="r"/>
      <c:layout>
        <c:manualLayout>
          <c:xMode val="edge"/>
          <c:yMode val="edge"/>
          <c:x val="0.6978887157882806"/>
          <c:y val="0.76870396971489863"/>
          <c:w val="0.30211128421171946"/>
          <c:h val="0.23097318498206154"/>
        </c:manualLayout>
      </c:layout>
      <c:overlay val="0"/>
      <c:spPr>
        <a:solidFill>
          <a:schemeClr val="bg1"/>
        </a:solidFill>
      </c:sp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DUL vol</a:t>
            </a:r>
          </a:p>
        </c:rich>
      </c:tx>
      <c:overlay val="1"/>
    </c:title>
    <c:autoTitleDeleted val="0"/>
    <c:plotArea>
      <c:layout>
        <c:manualLayout>
          <c:layoutTarget val="inner"/>
          <c:xMode val="edge"/>
          <c:yMode val="edge"/>
          <c:x val="0.16215955201445517"/>
          <c:y val="0.17454738639597842"/>
          <c:w val="0.69411434846608566"/>
          <c:h val="0.77405205072257688"/>
        </c:manualLayout>
      </c:layout>
      <c:scatterChart>
        <c:scatterStyle val="lineMarker"/>
        <c:varyColors val="0"/>
        <c:ser>
          <c:idx val="0"/>
          <c:order val="0"/>
          <c:tx>
            <c:v>Rep 1</c:v>
          </c:tx>
          <c:marker>
            <c:symbol val="diamond"/>
            <c:size val="8"/>
          </c:marker>
          <c:xVal>
            <c:numRef>
              <c:f>'PAWC Datasheet 1 (Rigid)'!$M$12:$M$21</c:f>
              <c:numCache>
                <c:formatCode>0.000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1"/>
          <c:order val="1"/>
          <c:tx>
            <c:v>Rep 2</c:v>
          </c:tx>
          <c:marker>
            <c:symbol val="triangle"/>
            <c:size val="7"/>
          </c:marker>
          <c:xVal>
            <c:numRef>
              <c:f>'PAWC Datasheet 1 (Rigid)'!$M$31:$M$40</c:f>
              <c:numCache>
                <c:formatCode>0.000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2"/>
          <c:order val="2"/>
          <c:tx>
            <c:v>Rep 3</c:v>
          </c:tx>
          <c:marker>
            <c:symbol val="circle"/>
            <c:size val="7"/>
          </c:marker>
          <c:xVal>
            <c:numRef>
              <c:f>'PAWC Datasheet 1 (Rigid)'!$M$50:$M$59</c:f>
              <c:numCache>
                <c:formatCode>0.000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v>Average</c:v>
          </c:tx>
          <c:marker>
            <c:symbol val="square"/>
            <c:size val="5"/>
          </c:marker>
          <c:xVal>
            <c:numRef>
              <c:f>'PAWC Datasheet 1 (Rigid)'!$M$69:$M$78</c:f>
              <c:numCache>
                <c:formatCode>0.000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4"/>
          <c:order val="4"/>
          <c:tx>
            <c:v>Summary</c:v>
          </c:tx>
          <c:xVal>
            <c:numRef>
              <c:f>'PAWC Datasheet 1 (Rigid)'!$G$85:$G$94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5"/>
          <c:order val="5"/>
          <c:tx>
            <c:v>Final</c:v>
          </c:tx>
          <c:xVal>
            <c:numRef>
              <c:f>'PAWC Datasheet 1 (Rigid)'!$R$85:$R$94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(Rigid)'!$O$85:$O$94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dLbls>
          <c:showLegendKey val="0"/>
          <c:showVal val="0"/>
          <c:showCatName val="0"/>
          <c:showSerName val="0"/>
          <c:showPercent val="0"/>
          <c:showBubbleSize val="0"/>
        </c:dLbls>
        <c:axId val="256106560"/>
        <c:axId val="256178448"/>
      </c:scatterChart>
      <c:valAx>
        <c:axId val="256106560"/>
        <c:scaling>
          <c:orientation val="minMax"/>
          <c:max val="0.60000000000000064"/>
          <c:min val="0"/>
        </c:scaling>
        <c:delete val="0"/>
        <c:axPos val="t"/>
        <c:numFmt formatCode="0.00" sourceLinked="0"/>
        <c:majorTickMark val="out"/>
        <c:minorTickMark val="none"/>
        <c:tickLblPos val="nextTo"/>
        <c:crossAx val="256178448"/>
        <c:crosses val="autoZero"/>
        <c:crossBetween val="midCat"/>
      </c:valAx>
      <c:valAx>
        <c:axId val="256178448"/>
        <c:scaling>
          <c:orientation val="maxMin"/>
        </c:scaling>
        <c:delete val="0"/>
        <c:axPos val="l"/>
        <c:majorGridlines/>
        <c:title>
          <c:tx>
            <c:rich>
              <a:bodyPr rot="-5400000" vert="horz"/>
              <a:lstStyle/>
              <a:p>
                <a:pPr>
                  <a:defRPr/>
                </a:pPr>
                <a:r>
                  <a:rPr lang="en-US"/>
                  <a:t>Depth (cm)</a:t>
                </a:r>
              </a:p>
            </c:rich>
          </c:tx>
          <c:overlay val="0"/>
        </c:title>
        <c:numFmt formatCode="General" sourceLinked="1"/>
        <c:majorTickMark val="out"/>
        <c:minorTickMark val="none"/>
        <c:tickLblPos val="nextTo"/>
        <c:crossAx val="256106560"/>
        <c:crosses val="autoZero"/>
        <c:crossBetween val="midCat"/>
      </c:valAx>
    </c:plotArea>
    <c:legend>
      <c:legendPos val="r"/>
      <c:layout>
        <c:manualLayout>
          <c:xMode val="edge"/>
          <c:yMode val="edge"/>
          <c:x val="0.7176656775469854"/>
          <c:y val="0.6471251936881417"/>
          <c:w val="0.27837784371909097"/>
          <c:h val="0.3528748063118633"/>
        </c:manualLayout>
      </c:layout>
      <c:overlay val="0"/>
      <c:spPr>
        <a:solidFill>
          <a:schemeClr val="bg1"/>
        </a:solidFill>
      </c:sp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CLL</a:t>
            </a:r>
          </a:p>
        </c:rich>
      </c:tx>
      <c:overlay val="1"/>
    </c:title>
    <c:autoTitleDeleted val="0"/>
    <c:plotArea>
      <c:layout>
        <c:manualLayout>
          <c:layoutTarget val="inner"/>
          <c:xMode val="edge"/>
          <c:yMode val="edge"/>
          <c:x val="0.15029011581267529"/>
          <c:y val="0.17454738639597853"/>
          <c:w val="0.67037547606252812"/>
          <c:h val="0.7740520507225771"/>
        </c:manualLayout>
      </c:layout>
      <c:scatterChart>
        <c:scatterStyle val="lineMarker"/>
        <c:varyColors val="0"/>
        <c:ser>
          <c:idx val="0"/>
          <c:order val="0"/>
          <c:tx>
            <c:v>Rep 1</c:v>
          </c:tx>
          <c:marker>
            <c:symbol val="diamond"/>
            <c:size val="8"/>
          </c:marker>
          <c:xVal>
            <c:numRef>
              <c:f>'PAWC Datasheet 1 (Rigid)'!$AB$12:$AB$21</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1"/>
          <c:order val="1"/>
          <c:tx>
            <c:v>Rep 2</c:v>
          </c:tx>
          <c:marker>
            <c:symbol val="triangle"/>
            <c:size val="7"/>
          </c:marker>
          <c:xVal>
            <c:numRef>
              <c:f>'PAWC Datasheet 1 (Rigid)'!$AB$31:$AB$40</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2"/>
          <c:order val="2"/>
          <c:tx>
            <c:v>Rep 3</c:v>
          </c:tx>
          <c:marker>
            <c:symbol val="circle"/>
            <c:size val="7"/>
          </c:marker>
          <c:xVal>
            <c:numRef>
              <c:f>'PAWC Datasheet 1 (Rigid)'!$AB$50:$AB$59</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v>Average</c:v>
          </c:tx>
          <c:marker>
            <c:symbol val="square"/>
            <c:size val="5"/>
          </c:marker>
          <c:xVal>
            <c:numRef>
              <c:f>'PAWC Datasheet 1 (Rigid)'!$AB$69:$AB$78</c:f>
              <c:numCache>
                <c:formatCode>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4"/>
          <c:order val="4"/>
          <c:tx>
            <c:v>Summary</c:v>
          </c:tx>
          <c:xVal>
            <c:numRef>
              <c:f>'PAWC Datasheet 1 (Rigid)'!$H$85:$H$94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5"/>
          <c:order val="5"/>
          <c:tx>
            <c:v>Final</c:v>
          </c:tx>
          <c:xVal>
            <c:numRef>
              <c:f>'PAWC Datasheet 1 (Rigid)'!$S$85:$S$94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1 (Rigid)'!$O$85:$O$94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dLbls>
          <c:showLegendKey val="0"/>
          <c:showVal val="0"/>
          <c:showCatName val="0"/>
          <c:showSerName val="0"/>
          <c:showPercent val="0"/>
          <c:showBubbleSize val="0"/>
        </c:dLbls>
        <c:axId val="256179232"/>
        <c:axId val="256179624"/>
      </c:scatterChart>
      <c:valAx>
        <c:axId val="256179232"/>
        <c:scaling>
          <c:orientation val="minMax"/>
          <c:max val="0.60000000000000064"/>
          <c:min val="0"/>
        </c:scaling>
        <c:delete val="0"/>
        <c:axPos val="t"/>
        <c:numFmt formatCode="0.00" sourceLinked="0"/>
        <c:majorTickMark val="out"/>
        <c:minorTickMark val="none"/>
        <c:tickLblPos val="nextTo"/>
        <c:crossAx val="256179624"/>
        <c:crosses val="autoZero"/>
        <c:crossBetween val="midCat"/>
      </c:valAx>
      <c:valAx>
        <c:axId val="256179624"/>
        <c:scaling>
          <c:orientation val="maxMin"/>
        </c:scaling>
        <c:delete val="0"/>
        <c:axPos val="l"/>
        <c:majorGridlines/>
        <c:title>
          <c:tx>
            <c:rich>
              <a:bodyPr rot="-5400000" vert="horz"/>
              <a:lstStyle/>
              <a:p>
                <a:pPr>
                  <a:defRPr/>
                </a:pPr>
                <a:r>
                  <a:rPr lang="en-US"/>
                  <a:t>Depth (cm)</a:t>
                </a:r>
              </a:p>
            </c:rich>
          </c:tx>
          <c:overlay val="0"/>
        </c:title>
        <c:numFmt formatCode="General" sourceLinked="1"/>
        <c:majorTickMark val="out"/>
        <c:minorTickMark val="none"/>
        <c:tickLblPos val="nextTo"/>
        <c:crossAx val="256179232"/>
        <c:crosses val="autoZero"/>
        <c:crossBetween val="midCat"/>
      </c:valAx>
    </c:plotArea>
    <c:legend>
      <c:legendPos val="r"/>
      <c:layout>
        <c:manualLayout>
          <c:xMode val="edge"/>
          <c:yMode val="edge"/>
          <c:x val="0.7097527200791296"/>
          <c:y val="0.65997659931062835"/>
          <c:w val="0.27837784371909097"/>
          <c:h val="0.33868133953135382"/>
        </c:manualLayout>
      </c:layout>
      <c:overlay val="0"/>
      <c:spPr>
        <a:solidFill>
          <a:schemeClr val="bg1"/>
        </a:solidFill>
      </c:sp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DUL</a:t>
            </a:r>
          </a:p>
        </c:rich>
      </c:tx>
      <c:overlay val="1"/>
    </c:title>
    <c:autoTitleDeleted val="0"/>
    <c:plotArea>
      <c:layout>
        <c:manualLayout>
          <c:layoutTarget val="inner"/>
          <c:xMode val="edge"/>
          <c:yMode val="edge"/>
          <c:x val="0.16215955201445517"/>
          <c:y val="0.17454738639597842"/>
          <c:w val="0.69411434846608566"/>
          <c:h val="0.77405205072257688"/>
        </c:manualLayout>
      </c:layout>
      <c:scatterChart>
        <c:scatterStyle val="lineMarker"/>
        <c:varyColors val="0"/>
        <c:ser>
          <c:idx val="0"/>
          <c:order val="0"/>
          <c:tx>
            <c:v>Rep 1</c:v>
          </c:tx>
          <c:marker>
            <c:symbol val="diamond"/>
            <c:size val="8"/>
          </c:marker>
          <c:xVal>
            <c:numRef>
              <c:f>'PAWC Datasheet 2 (Swell)'!$M$12:$M$21</c:f>
              <c:numCache>
                <c:formatCode>0.000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1"/>
          <c:order val="1"/>
          <c:tx>
            <c:v>Rep 2</c:v>
          </c:tx>
          <c:marker>
            <c:symbol val="triangle"/>
            <c:size val="7"/>
          </c:marker>
          <c:xVal>
            <c:numRef>
              <c:f>'PAWC Datasheet 2 (Swell)'!$M$31:$M$40</c:f>
              <c:numCache>
                <c:formatCode>0.000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2"/>
          <c:order val="2"/>
          <c:tx>
            <c:v>Rep 3</c:v>
          </c:tx>
          <c:marker>
            <c:symbol val="circle"/>
            <c:size val="7"/>
          </c:marker>
          <c:xVal>
            <c:numRef>
              <c:f>'PAWC Datasheet 2 (Swell)'!$M$50:$M$59</c:f>
              <c:numCache>
                <c:formatCode>0.000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v>Average</c:v>
          </c:tx>
          <c:marker>
            <c:symbol val="square"/>
            <c:size val="5"/>
          </c:marker>
          <c:xVal>
            <c:numRef>
              <c:f>'PAWC Datasheet 2 (Swell)'!$M$69:$M$78</c:f>
              <c:numCache>
                <c:formatCode>0.000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4"/>
          <c:order val="4"/>
          <c:tx>
            <c:v>Summary</c:v>
          </c:tx>
          <c:xVal>
            <c:numRef>
              <c:f>'PAWC Datasheet 2 (Swell)'!$G$85:$G$94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5"/>
          <c:order val="5"/>
          <c:tx>
            <c:v>Final</c:v>
          </c:tx>
          <c:xVal>
            <c:numRef>
              <c:f>'PAWC Datasheet 2 (Swell)'!$R$85:$R$94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(Swell)'!$O$85:$O$94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dLbls>
          <c:showLegendKey val="0"/>
          <c:showVal val="0"/>
          <c:showCatName val="0"/>
          <c:showSerName val="0"/>
          <c:showPercent val="0"/>
          <c:showBubbleSize val="0"/>
        </c:dLbls>
        <c:axId val="256180408"/>
        <c:axId val="256180800"/>
      </c:scatterChart>
      <c:valAx>
        <c:axId val="256180408"/>
        <c:scaling>
          <c:orientation val="minMax"/>
          <c:max val="0.60000000000000064"/>
          <c:min val="0"/>
        </c:scaling>
        <c:delete val="0"/>
        <c:axPos val="t"/>
        <c:numFmt formatCode="0.00" sourceLinked="0"/>
        <c:majorTickMark val="out"/>
        <c:minorTickMark val="none"/>
        <c:tickLblPos val="nextTo"/>
        <c:crossAx val="256180800"/>
        <c:crosses val="autoZero"/>
        <c:crossBetween val="midCat"/>
      </c:valAx>
      <c:valAx>
        <c:axId val="256180800"/>
        <c:scaling>
          <c:orientation val="maxMin"/>
        </c:scaling>
        <c:delete val="0"/>
        <c:axPos val="l"/>
        <c:majorGridlines/>
        <c:title>
          <c:tx>
            <c:rich>
              <a:bodyPr rot="-5400000" vert="horz"/>
              <a:lstStyle/>
              <a:p>
                <a:pPr>
                  <a:defRPr/>
                </a:pPr>
                <a:r>
                  <a:rPr lang="en-US"/>
                  <a:t>Depth (cm)</a:t>
                </a:r>
              </a:p>
            </c:rich>
          </c:tx>
          <c:overlay val="0"/>
        </c:title>
        <c:numFmt formatCode="General" sourceLinked="1"/>
        <c:majorTickMark val="out"/>
        <c:minorTickMark val="none"/>
        <c:tickLblPos val="nextTo"/>
        <c:crossAx val="256180408"/>
        <c:crosses val="autoZero"/>
        <c:crossBetween val="midCat"/>
      </c:valAx>
    </c:plotArea>
    <c:legend>
      <c:legendPos val="r"/>
      <c:layout>
        <c:manualLayout>
          <c:xMode val="edge"/>
          <c:yMode val="edge"/>
          <c:x val="0.7176656775469854"/>
          <c:y val="0.6471251936881417"/>
          <c:w val="0.27837784371909097"/>
          <c:h val="0.3528748063118633"/>
        </c:manualLayout>
      </c:layout>
      <c:overlay val="0"/>
      <c:spPr>
        <a:solidFill>
          <a:schemeClr val="bg1"/>
        </a:solidFill>
      </c:sp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CLL</a:t>
            </a:r>
          </a:p>
        </c:rich>
      </c:tx>
      <c:overlay val="1"/>
    </c:title>
    <c:autoTitleDeleted val="0"/>
    <c:plotArea>
      <c:layout>
        <c:manualLayout>
          <c:layoutTarget val="inner"/>
          <c:xMode val="edge"/>
          <c:yMode val="edge"/>
          <c:x val="0.15029011581267529"/>
          <c:y val="0.17454738639597853"/>
          <c:w val="0.67037547606252812"/>
          <c:h val="0.7740520507225771"/>
        </c:manualLayout>
      </c:layout>
      <c:scatterChart>
        <c:scatterStyle val="lineMarker"/>
        <c:varyColors val="0"/>
        <c:ser>
          <c:idx val="0"/>
          <c:order val="0"/>
          <c:tx>
            <c:v>Rep 1</c:v>
          </c:tx>
          <c:marker>
            <c:symbol val="diamond"/>
            <c:size val="8"/>
          </c:marker>
          <c:xVal>
            <c:numRef>
              <c:f>'PAWC Datasheet 2 (Swell)'!$U$12:$U$21</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1"/>
          <c:order val="1"/>
          <c:tx>
            <c:v>Rep 2</c:v>
          </c:tx>
          <c:marker>
            <c:symbol val="triangle"/>
            <c:size val="7"/>
          </c:marker>
          <c:xVal>
            <c:numRef>
              <c:f>'PAWC Datasheet 2 (Swell)'!$U$31:$U$40</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2"/>
          <c:order val="2"/>
          <c:tx>
            <c:v>Rep 3</c:v>
          </c:tx>
          <c:marker>
            <c:symbol val="circle"/>
            <c:size val="7"/>
          </c:marker>
          <c:xVal>
            <c:numRef>
              <c:f>'PAWC Datasheet 2 (Swell)'!$U$50:$U$59</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v>Average</c:v>
          </c:tx>
          <c:marker>
            <c:symbol val="square"/>
            <c:size val="5"/>
          </c:marker>
          <c:xVal>
            <c:numRef>
              <c:f>'PAWC Datasheet 2 (Swell)'!$U$69:$U$78</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4"/>
          <c:order val="4"/>
          <c:tx>
            <c:v>Summary</c:v>
          </c:tx>
          <c:xVal>
            <c:numRef>
              <c:f>'PAWC Datasheet 2 (Swell)'!$H$85:$H$94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(Swell)'!$D$85:$D$94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ser>
          <c:idx val="5"/>
          <c:order val="5"/>
          <c:tx>
            <c:v>Final</c:v>
          </c:tx>
          <c:xVal>
            <c:numRef>
              <c:f>'PAWC Datasheet 2 (Swell)'!$S$85:$S$94</c:f>
              <c:numCache>
                <c:formatCode>0.00</c:formatCode>
                <c:ptCount val="10"/>
                <c:pt idx="0">
                  <c:v>0</c:v>
                </c:pt>
                <c:pt idx="1">
                  <c:v>0</c:v>
                </c:pt>
                <c:pt idx="2">
                  <c:v>0</c:v>
                </c:pt>
                <c:pt idx="3">
                  <c:v>0</c:v>
                </c:pt>
                <c:pt idx="4">
                  <c:v>0</c:v>
                </c:pt>
                <c:pt idx="5">
                  <c:v>0</c:v>
                </c:pt>
                <c:pt idx="6">
                  <c:v>0</c:v>
                </c:pt>
                <c:pt idx="7">
                  <c:v>0</c:v>
                </c:pt>
                <c:pt idx="8">
                  <c:v>0</c:v>
                </c:pt>
                <c:pt idx="9">
                  <c:v>0</c:v>
                </c:pt>
              </c:numCache>
            </c:numRef>
          </c:xVal>
          <c:yVal>
            <c:numRef>
              <c:f>'PAWC Datasheet 2 (Swell)'!$O$85:$O$94</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ser>
        <c:dLbls>
          <c:showLegendKey val="0"/>
          <c:showVal val="0"/>
          <c:showCatName val="0"/>
          <c:showSerName val="0"/>
          <c:showPercent val="0"/>
          <c:showBubbleSize val="0"/>
        </c:dLbls>
        <c:axId val="256181584"/>
        <c:axId val="257151864"/>
      </c:scatterChart>
      <c:valAx>
        <c:axId val="256181584"/>
        <c:scaling>
          <c:orientation val="minMax"/>
          <c:max val="0.60000000000000064"/>
          <c:min val="0"/>
        </c:scaling>
        <c:delete val="0"/>
        <c:axPos val="t"/>
        <c:numFmt formatCode="0.00" sourceLinked="0"/>
        <c:majorTickMark val="out"/>
        <c:minorTickMark val="none"/>
        <c:tickLblPos val="nextTo"/>
        <c:crossAx val="257151864"/>
        <c:crosses val="autoZero"/>
        <c:crossBetween val="midCat"/>
      </c:valAx>
      <c:valAx>
        <c:axId val="257151864"/>
        <c:scaling>
          <c:orientation val="maxMin"/>
        </c:scaling>
        <c:delete val="0"/>
        <c:axPos val="l"/>
        <c:majorGridlines/>
        <c:title>
          <c:tx>
            <c:rich>
              <a:bodyPr rot="-5400000" vert="horz"/>
              <a:lstStyle/>
              <a:p>
                <a:pPr>
                  <a:defRPr/>
                </a:pPr>
                <a:r>
                  <a:rPr lang="en-US"/>
                  <a:t>Depth (cm)</a:t>
                </a:r>
              </a:p>
            </c:rich>
          </c:tx>
          <c:overlay val="0"/>
        </c:title>
        <c:numFmt formatCode="General" sourceLinked="1"/>
        <c:majorTickMark val="out"/>
        <c:minorTickMark val="none"/>
        <c:tickLblPos val="nextTo"/>
        <c:crossAx val="256181584"/>
        <c:crosses val="autoZero"/>
        <c:crossBetween val="midCat"/>
      </c:valAx>
    </c:plotArea>
    <c:legend>
      <c:legendPos val="r"/>
      <c:layout>
        <c:manualLayout>
          <c:xMode val="edge"/>
          <c:yMode val="edge"/>
          <c:x val="0.7097527200791296"/>
          <c:y val="0.65997659931062835"/>
          <c:w val="0.27837784371909097"/>
          <c:h val="0.33868133953135382"/>
        </c:manualLayout>
      </c:layout>
      <c:overlay val="0"/>
      <c:spPr>
        <a:solidFill>
          <a:schemeClr val="bg1"/>
        </a:solidFill>
      </c:sp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4</xdr:col>
      <xdr:colOff>655067</xdr:colOff>
      <xdr:row>98</xdr:row>
      <xdr:rowOff>539</xdr:rowOff>
    </xdr:from>
    <xdr:to>
      <xdr:col>9</xdr:col>
      <xdr:colOff>433477</xdr:colOff>
      <xdr:row>125</xdr:row>
      <xdr:rowOff>95789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56970</xdr:colOff>
      <xdr:row>98</xdr:row>
      <xdr:rowOff>9524</xdr:rowOff>
    </xdr:from>
    <xdr:to>
      <xdr:col>16</xdr:col>
      <xdr:colOff>631704</xdr:colOff>
      <xdr:row>125</xdr:row>
      <xdr:rowOff>104774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10878</xdr:colOff>
      <xdr:row>98</xdr:row>
      <xdr:rowOff>9525</xdr:rowOff>
    </xdr:from>
    <xdr:to>
      <xdr:col>4</xdr:col>
      <xdr:colOff>617688</xdr:colOff>
      <xdr:row>125</xdr:row>
      <xdr:rowOff>104775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682924</xdr:colOff>
      <xdr:row>98</xdr:row>
      <xdr:rowOff>9525</xdr:rowOff>
    </xdr:from>
    <xdr:to>
      <xdr:col>24</xdr:col>
      <xdr:colOff>673039</xdr:colOff>
      <xdr:row>125</xdr:row>
      <xdr:rowOff>104775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745825</xdr:colOff>
      <xdr:row>98</xdr:row>
      <xdr:rowOff>17972</xdr:rowOff>
    </xdr:from>
    <xdr:to>
      <xdr:col>28</xdr:col>
      <xdr:colOff>524594</xdr:colOff>
      <xdr:row>125</xdr:row>
      <xdr:rowOff>113222</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494222</xdr:colOff>
      <xdr:row>98</xdr:row>
      <xdr:rowOff>8986</xdr:rowOff>
    </xdr:from>
    <xdr:to>
      <xdr:col>12</xdr:col>
      <xdr:colOff>892655</xdr:colOff>
      <xdr:row>125</xdr:row>
      <xdr:rowOff>104236</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664954</xdr:colOff>
      <xdr:row>98</xdr:row>
      <xdr:rowOff>8986</xdr:rowOff>
    </xdr:from>
    <xdr:to>
      <xdr:col>20</xdr:col>
      <xdr:colOff>610679</xdr:colOff>
      <xdr:row>125</xdr:row>
      <xdr:rowOff>104236</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285116</xdr:colOff>
      <xdr:row>97</xdr:row>
      <xdr:rowOff>0</xdr:rowOff>
    </xdr:from>
    <xdr:to>
      <xdr:col>12</xdr:col>
      <xdr:colOff>867220</xdr:colOff>
      <xdr:row>124</xdr:row>
      <xdr:rowOff>119512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154103</xdr:colOff>
      <xdr:row>97</xdr:row>
      <xdr:rowOff>0</xdr:rowOff>
    </xdr:from>
    <xdr:to>
      <xdr:col>20</xdr:col>
      <xdr:colOff>466091</xdr:colOff>
      <xdr:row>124</xdr:row>
      <xdr:rowOff>119512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97</xdr:row>
      <xdr:rowOff>9525</xdr:rowOff>
    </xdr:from>
    <xdr:to>
      <xdr:col>4</xdr:col>
      <xdr:colOff>649403</xdr:colOff>
      <xdr:row>124</xdr:row>
      <xdr:rowOff>129037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613819</xdr:colOff>
      <xdr:row>96</xdr:row>
      <xdr:rowOff>133350</xdr:rowOff>
    </xdr:from>
    <xdr:to>
      <xdr:col>26</xdr:col>
      <xdr:colOff>87068</xdr:colOff>
      <xdr:row>124</xdr:row>
      <xdr:rowOff>109987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26</xdr:col>
      <xdr:colOff>215386</xdr:colOff>
      <xdr:row>96</xdr:row>
      <xdr:rowOff>133350</xdr:rowOff>
    </xdr:from>
    <xdr:to>
      <xdr:col>31</xdr:col>
      <xdr:colOff>283499</xdr:colOff>
      <xdr:row>124</xdr:row>
      <xdr:rowOff>109987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723900</xdr:colOff>
      <xdr:row>97</xdr:row>
      <xdr:rowOff>9525</xdr:rowOff>
    </xdr:from>
    <xdr:to>
      <xdr:col>9</xdr:col>
      <xdr:colOff>220154</xdr:colOff>
      <xdr:row>124</xdr:row>
      <xdr:rowOff>129037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114300</xdr:colOff>
      <xdr:row>97</xdr:row>
      <xdr:rowOff>9525</xdr:rowOff>
    </xdr:from>
    <xdr:to>
      <xdr:col>17</xdr:col>
      <xdr:colOff>54813</xdr:colOff>
      <xdr:row>124</xdr:row>
      <xdr:rowOff>129037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2"/>
  <sheetViews>
    <sheetView tabSelected="1" workbookViewId="0">
      <selection activeCell="B1" sqref="B1"/>
    </sheetView>
  </sheetViews>
  <sheetFormatPr defaultColWidth="9.28515625" defaultRowHeight="14.4" x14ac:dyDescent="0.3"/>
  <cols>
    <col min="1" max="1" width="9.28515625" style="142"/>
    <col min="2" max="2" width="205.7109375" style="142" customWidth="1"/>
    <col min="3" max="16384" width="9.28515625" style="142"/>
  </cols>
  <sheetData>
    <row r="1" spans="2:2" x14ac:dyDescent="0.3">
      <c r="B1" s="249" t="s">
        <v>199</v>
      </c>
    </row>
    <row r="2" spans="2:2" x14ac:dyDescent="0.3">
      <c r="B2" s="142" t="s">
        <v>193</v>
      </c>
    </row>
    <row r="3" spans="2:2" x14ac:dyDescent="0.3">
      <c r="B3" s="235" t="s">
        <v>269</v>
      </c>
    </row>
    <row r="4" spans="2:2" x14ac:dyDescent="0.3">
      <c r="B4" s="235" t="s">
        <v>194</v>
      </c>
    </row>
    <row r="5" spans="2:2" ht="28.8" x14ac:dyDescent="0.3">
      <c r="B5" s="235" t="s">
        <v>234</v>
      </c>
    </row>
    <row r="6" spans="2:2" x14ac:dyDescent="0.3">
      <c r="B6" s="235" t="s">
        <v>195</v>
      </c>
    </row>
    <row r="7" spans="2:2" x14ac:dyDescent="0.3">
      <c r="B7" s="235" t="s">
        <v>232</v>
      </c>
    </row>
    <row r="8" spans="2:2" ht="28.8" x14ac:dyDescent="0.3">
      <c r="B8" s="235" t="s">
        <v>273</v>
      </c>
    </row>
    <row r="9" spans="2:2" ht="30.6" customHeight="1" x14ac:dyDescent="0.3">
      <c r="B9" s="235" t="s">
        <v>247</v>
      </c>
    </row>
    <row r="10" spans="2:2" ht="28.8" x14ac:dyDescent="0.3">
      <c r="B10" s="235" t="s">
        <v>274</v>
      </c>
    </row>
    <row r="11" spans="2:2" x14ac:dyDescent="0.3">
      <c r="B11" s="235" t="s">
        <v>270</v>
      </c>
    </row>
    <row r="12" spans="2:2" ht="28.8" x14ac:dyDescent="0.3">
      <c r="B12" s="235" t="s">
        <v>196</v>
      </c>
    </row>
    <row r="13" spans="2:2" x14ac:dyDescent="0.3">
      <c r="B13" s="142" t="s">
        <v>248</v>
      </c>
    </row>
    <row r="14" spans="2:2" x14ac:dyDescent="0.3">
      <c r="B14" s="235" t="s">
        <v>197</v>
      </c>
    </row>
    <row r="15" spans="2:2" ht="43.2" x14ac:dyDescent="0.3">
      <c r="B15" s="234" t="s">
        <v>249</v>
      </c>
    </row>
    <row r="16" spans="2:2" ht="28.8" x14ac:dyDescent="0.3">
      <c r="B16" s="234" t="s">
        <v>250</v>
      </c>
    </row>
    <row r="17" spans="2:2" ht="28.8" x14ac:dyDescent="0.3">
      <c r="B17" s="234" t="s">
        <v>251</v>
      </c>
    </row>
    <row r="18" spans="2:2" x14ac:dyDescent="0.3">
      <c r="B18" s="234" t="s">
        <v>252</v>
      </c>
    </row>
    <row r="19" spans="2:2" x14ac:dyDescent="0.3">
      <c r="B19" s="234" t="s">
        <v>198</v>
      </c>
    </row>
    <row r="20" spans="2:2" x14ac:dyDescent="0.3">
      <c r="B20" s="234" t="s">
        <v>233</v>
      </c>
    </row>
    <row r="21" spans="2:2" x14ac:dyDescent="0.3">
      <c r="B21" s="234" t="s">
        <v>253</v>
      </c>
    </row>
    <row r="22" spans="2:2" x14ac:dyDescent="0.3">
      <c r="B22" s="234"/>
    </row>
    <row r="23" spans="2:2" x14ac:dyDescent="0.3">
      <c r="B23" s="234"/>
    </row>
    <row r="24" spans="2:2" x14ac:dyDescent="0.3">
      <c r="B24" s="234"/>
    </row>
    <row r="25" spans="2:2" x14ac:dyDescent="0.3">
      <c r="B25" s="234"/>
    </row>
    <row r="26" spans="2:2" x14ac:dyDescent="0.3">
      <c r="B26" s="234"/>
    </row>
    <row r="27" spans="2:2" x14ac:dyDescent="0.3">
      <c r="B27" s="234"/>
    </row>
    <row r="28" spans="2:2" x14ac:dyDescent="0.3">
      <c r="B28" s="234"/>
    </row>
    <row r="29" spans="2:2" x14ac:dyDescent="0.3">
      <c r="B29" s="234"/>
    </row>
    <row r="30" spans="2:2" x14ac:dyDescent="0.3">
      <c r="B30" s="234"/>
    </row>
    <row r="31" spans="2:2" x14ac:dyDescent="0.3">
      <c r="B31" s="234"/>
    </row>
    <row r="32" spans="2:2" x14ac:dyDescent="0.3">
      <c r="B32" s="23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8"/>
  <sheetViews>
    <sheetView workbookViewId="0">
      <pane xSplit="6" ySplit="2" topLeftCell="G3" activePane="bottomRight" state="frozen"/>
      <selection pane="topRight" activeCell="G1" sqref="G1"/>
      <selection pane="bottomLeft" activeCell="A3" sqref="A3"/>
      <selection pane="bottomRight" activeCell="T3" sqref="T3"/>
    </sheetView>
  </sheetViews>
  <sheetFormatPr defaultRowHeight="10.199999999999999" x14ac:dyDescent="0.2"/>
  <cols>
    <col min="1" max="1" width="11.7109375" customWidth="1"/>
    <col min="2" max="2" width="14" customWidth="1"/>
    <col min="3" max="3" width="12.28515625" customWidth="1"/>
    <col min="4" max="5" width="12.7109375" customWidth="1"/>
    <col min="6" max="6" width="19" customWidth="1"/>
    <col min="7" max="7" width="17.42578125" customWidth="1"/>
    <col min="8" max="8" width="15" customWidth="1"/>
    <col min="9" max="10" width="18.7109375" style="144" customWidth="1"/>
    <col min="11" max="11" width="13.42578125" customWidth="1"/>
    <col min="12" max="12" width="14.140625" customWidth="1"/>
    <col min="13" max="13" width="12" customWidth="1"/>
    <col min="14" max="14" width="11.7109375" customWidth="1"/>
    <col min="16" max="16" width="51.140625" style="144" customWidth="1"/>
    <col min="17" max="17" width="22.85546875" style="144" customWidth="1"/>
    <col min="18" max="19" width="27.140625" style="144" customWidth="1"/>
    <col min="21" max="21" width="23.85546875" style="144" customWidth="1"/>
    <col min="22" max="23" width="6.85546875" customWidth="1"/>
    <col min="24" max="24" width="19.42578125" customWidth="1"/>
    <col min="25" max="25" width="42" customWidth="1"/>
    <col min="26" max="26" width="27.7109375" customWidth="1"/>
    <col min="27" max="27" width="24" customWidth="1"/>
    <col min="28" max="30" width="17.7109375" customWidth="1"/>
    <col min="31" max="31" width="30.28515625" customWidth="1"/>
    <col min="32" max="32" width="27.85546875" style="144" customWidth="1"/>
  </cols>
  <sheetData>
    <row r="1" spans="1:48" ht="10.199999999999999" customHeight="1" x14ac:dyDescent="0.2">
      <c r="A1" s="145"/>
      <c r="B1" s="312" t="s">
        <v>104</v>
      </c>
      <c r="C1" s="313"/>
      <c r="D1" s="313"/>
      <c r="E1" s="313"/>
      <c r="F1" s="313"/>
      <c r="G1" s="315" t="s">
        <v>125</v>
      </c>
      <c r="H1" s="315"/>
      <c r="I1" s="315"/>
      <c r="J1" s="315"/>
      <c r="K1" s="314" t="s">
        <v>124</v>
      </c>
      <c r="L1" s="314"/>
      <c r="M1" s="314"/>
      <c r="N1" s="314"/>
      <c r="O1" s="147"/>
      <c r="P1" s="148"/>
      <c r="Q1" s="317" t="s">
        <v>261</v>
      </c>
      <c r="R1" s="317"/>
      <c r="S1" s="317"/>
      <c r="T1" s="317"/>
      <c r="U1" s="146"/>
      <c r="V1" s="316" t="s">
        <v>127</v>
      </c>
      <c r="W1" s="316"/>
      <c r="X1" s="316"/>
      <c r="Y1" s="316"/>
      <c r="Z1" s="316"/>
      <c r="AA1" s="316"/>
      <c r="AB1" s="316"/>
      <c r="AC1" s="316"/>
      <c r="AD1" s="316"/>
      <c r="AE1" s="316"/>
      <c r="AF1" s="244" t="s">
        <v>126</v>
      </c>
    </row>
    <row r="2" spans="1:48" s="144" customFormat="1" ht="51" x14ac:dyDescent="0.2">
      <c r="A2" s="143" t="s">
        <v>99</v>
      </c>
      <c r="B2" s="143" t="s">
        <v>100</v>
      </c>
      <c r="C2" s="143" t="s">
        <v>101</v>
      </c>
      <c r="D2" s="143" t="s">
        <v>102</v>
      </c>
      <c r="E2" s="143" t="s">
        <v>103</v>
      </c>
      <c r="F2" s="143" t="s">
        <v>109</v>
      </c>
      <c r="G2" s="143" t="s">
        <v>254</v>
      </c>
      <c r="H2" s="143" t="s">
        <v>114</v>
      </c>
      <c r="I2" s="143" t="s">
        <v>115</v>
      </c>
      <c r="J2" s="143" t="s">
        <v>116</v>
      </c>
      <c r="K2" s="143" t="s">
        <v>107</v>
      </c>
      <c r="L2" s="143" t="s">
        <v>108</v>
      </c>
      <c r="M2" s="143" t="s">
        <v>105</v>
      </c>
      <c r="N2" s="143" t="s">
        <v>106</v>
      </c>
      <c r="O2" s="143" t="s">
        <v>110</v>
      </c>
      <c r="P2" s="243" t="s">
        <v>165</v>
      </c>
      <c r="Q2" s="243" t="s">
        <v>111</v>
      </c>
      <c r="R2" s="243" t="s">
        <v>259</v>
      </c>
      <c r="S2" s="143" t="s">
        <v>113</v>
      </c>
      <c r="T2" s="144" t="s">
        <v>262</v>
      </c>
      <c r="U2" s="143" t="s">
        <v>112</v>
      </c>
      <c r="V2" s="243" t="s">
        <v>255</v>
      </c>
      <c r="W2" s="243" t="s">
        <v>256</v>
      </c>
      <c r="X2" s="143" t="s">
        <v>117</v>
      </c>
      <c r="Y2" s="143" t="s">
        <v>118</v>
      </c>
      <c r="Z2" s="143" t="s">
        <v>119</v>
      </c>
      <c r="AA2" s="143" t="s">
        <v>120</v>
      </c>
      <c r="AB2" s="143" t="s">
        <v>121</v>
      </c>
      <c r="AC2" s="243" t="s">
        <v>162</v>
      </c>
      <c r="AD2" s="243" t="s">
        <v>164</v>
      </c>
      <c r="AE2" s="243" t="s">
        <v>163</v>
      </c>
      <c r="AF2" s="243" t="s">
        <v>260</v>
      </c>
    </row>
    <row r="3" spans="1:48" x14ac:dyDescent="0.2">
      <c r="A3">
        <v>1</v>
      </c>
      <c r="B3" s="295"/>
      <c r="C3" s="295"/>
      <c r="D3" s="295"/>
      <c r="E3" s="295"/>
      <c r="F3" s="295"/>
      <c r="G3" s="295"/>
      <c r="H3" s="295"/>
      <c r="I3" s="210"/>
      <c r="J3" s="297"/>
      <c r="K3" s="210"/>
      <c r="L3" s="210"/>
      <c r="M3" s="210"/>
      <c r="N3" s="210"/>
      <c r="O3" s="295"/>
      <c r="P3" s="297"/>
      <c r="Q3" s="296"/>
      <c r="R3" s="296"/>
      <c r="S3" s="296"/>
      <c r="T3" s="210"/>
      <c r="U3" s="296"/>
      <c r="V3" s="210"/>
      <c r="W3" s="210"/>
      <c r="X3" s="210"/>
      <c r="Y3" s="210"/>
      <c r="Z3" s="297"/>
      <c r="AA3" s="210"/>
      <c r="AB3" s="210"/>
      <c r="AC3" s="210"/>
      <c r="AD3" s="210"/>
      <c r="AE3" s="210"/>
      <c r="AF3" s="296"/>
      <c r="AG3" s="210"/>
      <c r="AH3" s="210"/>
      <c r="AI3" s="210"/>
      <c r="AJ3" s="210"/>
      <c r="AK3" s="210"/>
      <c r="AL3" s="210"/>
      <c r="AM3" s="210"/>
      <c r="AN3" s="210"/>
      <c r="AO3" s="210"/>
      <c r="AP3" s="210"/>
      <c r="AQ3" s="210"/>
      <c r="AR3" s="210"/>
      <c r="AS3" s="210"/>
      <c r="AT3" s="210"/>
      <c r="AU3" s="210"/>
      <c r="AV3" s="210"/>
    </row>
    <row r="4" spans="1:48" x14ac:dyDescent="0.2">
      <c r="A4">
        <v>2</v>
      </c>
      <c r="B4" s="295"/>
      <c r="C4" s="295"/>
      <c r="D4" s="210"/>
      <c r="E4" s="210"/>
      <c r="F4" s="210"/>
      <c r="G4" s="210"/>
      <c r="H4" s="210"/>
      <c r="I4" s="210"/>
      <c r="J4" s="296"/>
      <c r="K4" s="210"/>
      <c r="L4" s="210"/>
      <c r="M4" s="210"/>
      <c r="N4" s="210"/>
      <c r="O4" s="210"/>
      <c r="P4" s="296"/>
      <c r="Q4" s="296"/>
      <c r="R4" s="296"/>
      <c r="S4" s="296"/>
      <c r="T4" s="210"/>
      <c r="U4" s="296"/>
      <c r="V4" s="210"/>
      <c r="W4" s="210"/>
      <c r="X4" s="210"/>
      <c r="Y4" s="210"/>
      <c r="Z4" s="210"/>
      <c r="AA4" s="210"/>
      <c r="AB4" s="210"/>
      <c r="AC4" s="210"/>
      <c r="AD4" s="210"/>
      <c r="AE4" s="210"/>
      <c r="AF4" s="296"/>
      <c r="AG4" s="210"/>
      <c r="AH4" s="210"/>
      <c r="AI4" s="210"/>
      <c r="AJ4" s="210"/>
      <c r="AK4" s="210"/>
      <c r="AL4" s="210"/>
      <c r="AM4" s="210"/>
      <c r="AN4" s="210"/>
      <c r="AO4" s="210"/>
      <c r="AP4" s="210"/>
      <c r="AQ4" s="210"/>
      <c r="AR4" s="210"/>
      <c r="AS4" s="210"/>
      <c r="AT4" s="210"/>
      <c r="AU4" s="210"/>
      <c r="AV4" s="210"/>
    </row>
    <row r="5" spans="1:48" x14ac:dyDescent="0.2">
      <c r="A5">
        <v>3</v>
      </c>
      <c r="B5" s="295"/>
      <c r="C5" s="295"/>
      <c r="D5" s="210"/>
      <c r="E5" s="210"/>
      <c r="F5" s="210"/>
      <c r="I5" s="210"/>
      <c r="J5" s="296"/>
      <c r="K5" s="210"/>
      <c r="L5" s="210"/>
      <c r="M5" s="210"/>
      <c r="N5" s="210"/>
      <c r="O5" s="210"/>
      <c r="P5" s="296"/>
      <c r="Q5" s="296"/>
      <c r="R5" s="296"/>
      <c r="S5" s="296"/>
      <c r="T5" s="210"/>
      <c r="U5" s="296"/>
      <c r="V5" s="210"/>
      <c r="W5" s="210"/>
      <c r="X5" s="210"/>
      <c r="Y5" s="210"/>
      <c r="Z5" s="210"/>
      <c r="AA5" s="210"/>
      <c r="AB5" s="210"/>
      <c r="AC5" s="210"/>
      <c r="AD5" s="210"/>
      <c r="AE5" s="210"/>
      <c r="AF5" s="296"/>
      <c r="AG5" s="210"/>
      <c r="AH5" s="210"/>
      <c r="AI5" s="210"/>
      <c r="AJ5" s="210"/>
      <c r="AK5" s="210"/>
      <c r="AL5" s="210"/>
      <c r="AM5" s="210"/>
      <c r="AN5" s="210"/>
      <c r="AO5" s="210"/>
      <c r="AP5" s="210"/>
      <c r="AQ5" s="210"/>
      <c r="AR5" s="210"/>
      <c r="AS5" s="210"/>
      <c r="AT5" s="210"/>
      <c r="AU5" s="210"/>
      <c r="AV5" s="210"/>
    </row>
    <row r="6" spans="1:48" x14ac:dyDescent="0.2">
      <c r="A6">
        <v>4</v>
      </c>
      <c r="B6" s="295"/>
      <c r="C6" s="295"/>
      <c r="D6" s="210"/>
      <c r="E6" s="210"/>
      <c r="F6" s="210"/>
      <c r="G6" s="210"/>
      <c r="H6" s="210"/>
      <c r="I6" s="210"/>
      <c r="J6" s="296"/>
      <c r="K6" s="210"/>
      <c r="L6" s="210"/>
      <c r="M6" s="210"/>
      <c r="N6" s="210"/>
      <c r="O6" s="210"/>
      <c r="P6" s="296"/>
      <c r="Q6" s="296"/>
      <c r="R6" s="296"/>
      <c r="S6" s="296"/>
      <c r="T6" s="210"/>
      <c r="U6" s="296"/>
      <c r="V6" s="210"/>
      <c r="W6" s="210"/>
      <c r="X6" s="210"/>
      <c r="Y6" s="210"/>
      <c r="Z6" s="210"/>
      <c r="AA6" s="210"/>
      <c r="AB6" s="210"/>
      <c r="AC6" s="210"/>
      <c r="AD6" s="210"/>
      <c r="AE6" s="210"/>
      <c r="AF6" s="296"/>
      <c r="AG6" s="210"/>
      <c r="AH6" s="210"/>
      <c r="AI6" s="210"/>
      <c r="AJ6" s="210"/>
      <c r="AK6" s="210"/>
      <c r="AL6" s="210"/>
      <c r="AM6" s="210"/>
      <c r="AN6" s="210"/>
      <c r="AO6" s="210"/>
      <c r="AP6" s="210"/>
      <c r="AQ6" s="210"/>
      <c r="AR6" s="210"/>
      <c r="AS6" s="210"/>
      <c r="AT6" s="210"/>
      <c r="AU6" s="210"/>
      <c r="AV6" s="210"/>
    </row>
    <row r="7" spans="1:48" x14ac:dyDescent="0.2">
      <c r="A7">
        <v>5</v>
      </c>
      <c r="B7" s="295"/>
      <c r="C7" s="295"/>
      <c r="D7" s="210"/>
      <c r="E7" s="210"/>
      <c r="F7" s="210"/>
      <c r="G7" s="210"/>
      <c r="H7" s="210"/>
      <c r="I7" s="210"/>
      <c r="J7" s="296"/>
      <c r="K7" s="210"/>
      <c r="L7" s="210"/>
      <c r="M7" s="210"/>
      <c r="N7" s="210"/>
      <c r="O7" s="210"/>
      <c r="P7" s="296"/>
      <c r="Q7" s="296"/>
      <c r="R7" s="296"/>
      <c r="S7" s="296"/>
      <c r="T7" s="210"/>
      <c r="U7" s="296"/>
      <c r="V7" s="210"/>
      <c r="W7" s="210"/>
      <c r="X7" s="210"/>
      <c r="Y7" s="210"/>
      <c r="Z7" s="210"/>
      <c r="AA7" s="210"/>
      <c r="AB7" s="210"/>
      <c r="AC7" s="210"/>
      <c r="AD7" s="295"/>
      <c r="AE7" s="210"/>
      <c r="AF7" s="296"/>
      <c r="AG7" s="210"/>
      <c r="AH7" s="210"/>
      <c r="AI7" s="210"/>
      <c r="AJ7" s="210"/>
      <c r="AK7" s="210"/>
      <c r="AL7" s="210"/>
      <c r="AM7" s="210"/>
      <c r="AN7" s="210"/>
      <c r="AO7" s="210"/>
      <c r="AP7" s="210"/>
      <c r="AQ7" s="210"/>
      <c r="AR7" s="210"/>
      <c r="AS7" s="210"/>
      <c r="AT7" s="210"/>
      <c r="AU7" s="210"/>
      <c r="AV7" s="210"/>
    </row>
    <row r="8" spans="1:48" x14ac:dyDescent="0.2">
      <c r="A8">
        <v>6</v>
      </c>
      <c r="B8" s="295"/>
      <c r="C8" s="295"/>
      <c r="D8" s="210"/>
      <c r="E8" s="210"/>
      <c r="F8" s="210"/>
      <c r="G8" s="210"/>
      <c r="H8" s="210"/>
      <c r="I8" s="210"/>
      <c r="J8" s="296"/>
      <c r="K8" s="210"/>
      <c r="L8" s="210"/>
      <c r="M8" s="210"/>
      <c r="N8" s="210"/>
      <c r="O8" s="210"/>
      <c r="P8" s="296"/>
      <c r="Q8" s="296"/>
      <c r="R8" s="296"/>
      <c r="S8" s="296"/>
      <c r="T8" s="210"/>
      <c r="U8" s="296"/>
      <c r="V8" s="210"/>
      <c r="W8" s="210"/>
      <c r="X8" s="210"/>
      <c r="Y8" s="210"/>
      <c r="Z8" s="210"/>
      <c r="AA8" s="210"/>
      <c r="AB8" s="210"/>
      <c r="AC8" s="210"/>
      <c r="AD8" s="210"/>
      <c r="AE8" s="210"/>
      <c r="AF8" s="296"/>
      <c r="AG8" s="210"/>
      <c r="AH8" s="210"/>
      <c r="AI8" s="210"/>
      <c r="AJ8" s="210"/>
      <c r="AK8" s="210"/>
      <c r="AL8" s="210"/>
      <c r="AM8" s="210"/>
      <c r="AN8" s="210"/>
      <c r="AO8" s="210"/>
      <c r="AP8" s="210"/>
      <c r="AQ8" s="210"/>
      <c r="AR8" s="210"/>
      <c r="AS8" s="210"/>
      <c r="AT8" s="210"/>
      <c r="AU8" s="210"/>
      <c r="AV8" s="210"/>
    </row>
    <row r="9" spans="1:48" x14ac:dyDescent="0.2">
      <c r="A9">
        <v>7</v>
      </c>
      <c r="B9" s="295"/>
      <c r="C9" s="295"/>
      <c r="D9" s="210"/>
      <c r="E9" s="210"/>
      <c r="F9" s="210"/>
      <c r="G9" s="210"/>
      <c r="H9" s="210"/>
      <c r="I9" s="210"/>
      <c r="J9" s="296"/>
      <c r="K9" s="210"/>
      <c r="L9" s="210"/>
      <c r="M9" s="210"/>
      <c r="N9" s="210"/>
      <c r="O9" s="210"/>
      <c r="P9" s="296"/>
      <c r="Q9" s="296"/>
      <c r="R9" s="296"/>
      <c r="S9" s="296"/>
      <c r="T9" s="210"/>
      <c r="U9" s="296"/>
      <c r="V9" s="210"/>
      <c r="W9" s="210"/>
      <c r="X9" s="210"/>
      <c r="Y9" s="210"/>
      <c r="Z9" s="210"/>
      <c r="AA9" s="210"/>
      <c r="AB9" s="210"/>
      <c r="AC9" s="210"/>
      <c r="AD9" s="210"/>
      <c r="AE9" s="210"/>
      <c r="AF9" s="296"/>
      <c r="AG9" s="210"/>
      <c r="AH9" s="210"/>
      <c r="AI9" s="210"/>
      <c r="AJ9" s="210"/>
      <c r="AK9" s="210"/>
      <c r="AL9" s="210"/>
      <c r="AM9" s="210"/>
      <c r="AN9" s="210"/>
      <c r="AO9" s="210"/>
      <c r="AP9" s="210"/>
      <c r="AQ9" s="210"/>
      <c r="AR9" s="210"/>
      <c r="AS9" s="210"/>
      <c r="AT9" s="210"/>
      <c r="AU9" s="210"/>
      <c r="AV9" s="210"/>
    </row>
    <row r="10" spans="1:48" x14ac:dyDescent="0.2">
      <c r="A10">
        <v>8</v>
      </c>
      <c r="B10" s="295"/>
      <c r="C10" s="295"/>
      <c r="D10" s="210"/>
      <c r="E10" s="210"/>
      <c r="F10" s="210"/>
      <c r="G10" s="210"/>
      <c r="H10" s="210"/>
      <c r="I10" s="210"/>
      <c r="J10" s="296"/>
      <c r="K10" s="210"/>
      <c r="L10" s="210"/>
      <c r="M10" s="210"/>
      <c r="N10" s="210"/>
      <c r="O10" s="210"/>
      <c r="P10" s="296"/>
      <c r="Q10" s="296"/>
      <c r="R10" s="296"/>
      <c r="S10" s="296"/>
      <c r="T10" s="210"/>
      <c r="U10" s="296"/>
      <c r="V10" s="210"/>
      <c r="W10" s="210"/>
      <c r="X10" s="210"/>
      <c r="Y10" s="210"/>
      <c r="Z10" s="210"/>
      <c r="AA10" s="210"/>
      <c r="AB10" s="210"/>
      <c r="AC10" s="210"/>
      <c r="AD10" s="210"/>
      <c r="AE10" s="210"/>
      <c r="AF10" s="296"/>
      <c r="AG10" s="210"/>
      <c r="AH10" s="210"/>
      <c r="AI10" s="210"/>
      <c r="AJ10" s="210"/>
      <c r="AK10" s="210"/>
      <c r="AL10" s="210"/>
      <c r="AM10" s="210"/>
      <c r="AN10" s="210"/>
      <c r="AO10" s="210"/>
      <c r="AP10" s="210"/>
      <c r="AQ10" s="210"/>
      <c r="AR10" s="210"/>
      <c r="AS10" s="210"/>
      <c r="AT10" s="210"/>
      <c r="AU10" s="210"/>
      <c r="AV10" s="210"/>
    </row>
    <row r="11" spans="1:48" x14ac:dyDescent="0.2">
      <c r="A11">
        <v>9</v>
      </c>
      <c r="B11" s="295"/>
      <c r="C11" s="295"/>
      <c r="D11" s="210"/>
      <c r="E11" s="210"/>
      <c r="F11" s="210"/>
      <c r="G11" s="210"/>
      <c r="H11" s="210"/>
      <c r="I11" s="210"/>
      <c r="J11" s="296"/>
      <c r="K11" s="210"/>
      <c r="L11" s="210"/>
      <c r="M11" s="210"/>
      <c r="N11" s="210"/>
      <c r="O11" s="210"/>
      <c r="P11" s="296"/>
      <c r="Q11" s="296"/>
      <c r="R11" s="296"/>
      <c r="S11" s="296"/>
      <c r="T11" s="210"/>
      <c r="U11" s="296"/>
      <c r="V11" s="210"/>
      <c r="W11" s="210"/>
      <c r="X11" s="210"/>
      <c r="Y11" s="210"/>
      <c r="Z11" s="210"/>
      <c r="AA11" s="210"/>
      <c r="AB11" s="210"/>
      <c r="AC11" s="210"/>
      <c r="AD11" s="210"/>
      <c r="AE11" s="210"/>
      <c r="AF11" s="296"/>
      <c r="AG11" s="210"/>
      <c r="AH11" s="210"/>
      <c r="AI11" s="210"/>
      <c r="AJ11" s="210"/>
      <c r="AK11" s="210"/>
      <c r="AL11" s="210"/>
      <c r="AM11" s="210"/>
      <c r="AN11" s="210"/>
      <c r="AO11" s="210"/>
      <c r="AP11" s="210"/>
      <c r="AQ11" s="210"/>
      <c r="AR11" s="210"/>
      <c r="AS11" s="210"/>
      <c r="AT11" s="210"/>
      <c r="AU11" s="210"/>
      <c r="AV11" s="210"/>
    </row>
    <row r="12" spans="1:48" x14ac:dyDescent="0.2">
      <c r="A12">
        <v>10</v>
      </c>
      <c r="B12" s="295"/>
      <c r="C12" s="295"/>
      <c r="D12" s="210"/>
      <c r="E12" s="210"/>
      <c r="F12" s="210"/>
      <c r="G12" s="210"/>
      <c r="H12" s="210"/>
      <c r="I12" s="210"/>
      <c r="J12" s="296"/>
      <c r="K12" s="210"/>
      <c r="L12" s="210"/>
      <c r="M12" s="210"/>
      <c r="N12" s="210"/>
      <c r="O12" s="210"/>
      <c r="P12" s="296"/>
      <c r="Q12" s="296"/>
      <c r="R12" s="296"/>
      <c r="S12" s="296"/>
      <c r="T12" s="210"/>
      <c r="U12" s="296"/>
      <c r="V12" s="210"/>
      <c r="W12" s="210"/>
      <c r="X12" s="210"/>
      <c r="Y12" s="210"/>
      <c r="Z12" s="210"/>
      <c r="AA12" s="210"/>
      <c r="AB12" s="210"/>
      <c r="AC12" s="210"/>
      <c r="AD12" s="210"/>
      <c r="AE12" s="210"/>
      <c r="AF12" s="296"/>
      <c r="AG12" s="210"/>
      <c r="AH12" s="210"/>
      <c r="AI12" s="210"/>
      <c r="AJ12" s="210"/>
      <c r="AK12" s="210"/>
      <c r="AL12" s="210"/>
      <c r="AM12" s="210"/>
      <c r="AN12" s="210"/>
      <c r="AO12" s="210"/>
      <c r="AP12" s="210"/>
      <c r="AQ12" s="210"/>
      <c r="AR12" s="210"/>
      <c r="AS12" s="210"/>
      <c r="AT12" s="210"/>
      <c r="AU12" s="210"/>
      <c r="AV12" s="210"/>
    </row>
    <row r="13" spans="1:48" x14ac:dyDescent="0.2">
      <c r="A13">
        <v>11</v>
      </c>
      <c r="B13" s="295"/>
      <c r="C13" s="295"/>
      <c r="D13" s="210"/>
      <c r="E13" s="210"/>
      <c r="F13" s="210"/>
      <c r="G13" s="210"/>
      <c r="H13" s="210"/>
      <c r="I13" s="210"/>
      <c r="J13" s="296"/>
      <c r="K13" s="210"/>
      <c r="L13" s="210"/>
      <c r="M13" s="210"/>
      <c r="N13" s="210"/>
      <c r="O13" s="210"/>
      <c r="P13" s="296"/>
      <c r="Q13" s="296"/>
      <c r="R13" s="296"/>
      <c r="S13" s="296"/>
      <c r="T13" s="210"/>
      <c r="U13" s="296"/>
      <c r="V13" s="210"/>
      <c r="W13" s="210"/>
      <c r="X13" s="210"/>
      <c r="Y13" s="210"/>
      <c r="Z13" s="297"/>
      <c r="AA13" s="210"/>
      <c r="AB13" s="210"/>
      <c r="AC13" s="210"/>
      <c r="AD13" s="210"/>
      <c r="AE13" s="210"/>
      <c r="AF13" s="296"/>
      <c r="AG13" s="210"/>
      <c r="AH13" s="210"/>
      <c r="AI13" s="210"/>
      <c r="AJ13" s="210"/>
      <c r="AK13" s="210"/>
      <c r="AL13" s="210"/>
      <c r="AM13" s="210"/>
      <c r="AN13" s="210"/>
      <c r="AO13" s="210"/>
      <c r="AP13" s="210"/>
      <c r="AQ13" s="210"/>
      <c r="AR13" s="210"/>
      <c r="AS13" s="210"/>
      <c r="AT13" s="210"/>
      <c r="AU13" s="210"/>
      <c r="AV13" s="210"/>
    </row>
    <row r="14" spans="1:48" x14ac:dyDescent="0.2">
      <c r="A14">
        <v>12</v>
      </c>
      <c r="B14" s="295"/>
      <c r="C14" s="295"/>
      <c r="D14" s="210"/>
      <c r="E14" s="210"/>
      <c r="F14" s="210"/>
      <c r="G14" s="210"/>
      <c r="H14" s="210"/>
      <c r="I14" s="210"/>
      <c r="J14" s="296"/>
      <c r="K14" s="210"/>
      <c r="L14" s="210"/>
      <c r="M14" s="210"/>
      <c r="N14" s="210"/>
      <c r="O14" s="210"/>
      <c r="P14" s="296"/>
      <c r="Q14" s="296"/>
      <c r="R14" s="296"/>
      <c r="S14" s="296"/>
      <c r="T14" s="210"/>
      <c r="U14" s="296"/>
      <c r="V14" s="210"/>
      <c r="W14" s="210"/>
      <c r="X14" s="210"/>
      <c r="Y14" s="210"/>
      <c r="Z14" s="210"/>
      <c r="AA14" s="210"/>
      <c r="AB14" s="210"/>
      <c r="AC14" s="210"/>
      <c r="AD14" s="210"/>
      <c r="AE14" s="210"/>
      <c r="AF14" s="296"/>
      <c r="AG14" s="210"/>
      <c r="AH14" s="210"/>
      <c r="AI14" s="210"/>
      <c r="AJ14" s="210"/>
      <c r="AK14" s="210"/>
      <c r="AL14" s="210"/>
      <c r="AM14" s="210"/>
      <c r="AN14" s="210"/>
      <c r="AO14" s="210"/>
      <c r="AP14" s="210"/>
      <c r="AQ14" s="210"/>
      <c r="AR14" s="210"/>
      <c r="AS14" s="210"/>
      <c r="AT14" s="210"/>
      <c r="AU14" s="210"/>
      <c r="AV14" s="210"/>
    </row>
    <row r="15" spans="1:48" x14ac:dyDescent="0.2">
      <c r="A15">
        <v>13</v>
      </c>
      <c r="B15" s="295"/>
      <c r="C15" s="295"/>
      <c r="D15" s="210"/>
      <c r="E15" s="210"/>
      <c r="F15" s="210"/>
      <c r="G15" s="210"/>
      <c r="H15" s="210"/>
      <c r="I15" s="210"/>
      <c r="J15" s="296"/>
      <c r="K15" s="210"/>
      <c r="L15" s="210"/>
      <c r="M15" s="210"/>
      <c r="N15" s="210"/>
      <c r="O15" s="210"/>
      <c r="P15" s="296"/>
      <c r="Q15" s="296"/>
      <c r="R15" s="296"/>
      <c r="S15" s="296"/>
      <c r="T15" s="210"/>
      <c r="U15" s="296"/>
      <c r="V15" s="210"/>
      <c r="W15" s="210"/>
      <c r="X15" s="210"/>
      <c r="Y15" s="210"/>
      <c r="Z15" s="210"/>
      <c r="AA15" s="210"/>
      <c r="AB15" s="210"/>
      <c r="AC15" s="210"/>
      <c r="AD15" s="210"/>
      <c r="AE15" s="210"/>
      <c r="AF15" s="296"/>
      <c r="AG15" s="210"/>
      <c r="AH15" s="210"/>
      <c r="AI15" s="210"/>
      <c r="AJ15" s="210"/>
      <c r="AK15" s="210"/>
      <c r="AL15" s="210"/>
      <c r="AM15" s="210"/>
      <c r="AN15" s="210"/>
      <c r="AO15" s="210"/>
      <c r="AP15" s="210"/>
      <c r="AQ15" s="210"/>
      <c r="AR15" s="210"/>
      <c r="AS15" s="210"/>
      <c r="AT15" s="210"/>
      <c r="AU15" s="210"/>
      <c r="AV15" s="210"/>
    </row>
    <row r="16" spans="1:48" x14ac:dyDescent="0.2">
      <c r="A16">
        <v>14</v>
      </c>
      <c r="B16" s="295"/>
      <c r="C16" s="295"/>
      <c r="D16" s="210"/>
      <c r="E16" s="210"/>
      <c r="F16" s="210"/>
      <c r="G16" s="210"/>
      <c r="H16" s="210"/>
      <c r="I16" s="210"/>
      <c r="J16" s="296"/>
      <c r="K16" s="210"/>
      <c r="L16" s="210"/>
      <c r="M16" s="210"/>
      <c r="N16" s="210"/>
      <c r="O16" s="210"/>
      <c r="P16" s="296"/>
      <c r="Q16" s="296"/>
      <c r="R16" s="296"/>
      <c r="S16" s="296"/>
      <c r="T16" s="210"/>
      <c r="U16" s="296"/>
      <c r="V16" s="210"/>
      <c r="W16" s="210"/>
      <c r="X16" s="210"/>
      <c r="Y16" s="210"/>
      <c r="Z16" s="210"/>
      <c r="AA16" s="210"/>
      <c r="AB16" s="210"/>
      <c r="AC16" s="210"/>
      <c r="AD16" s="210"/>
      <c r="AE16" s="210"/>
      <c r="AF16" s="296"/>
      <c r="AG16" s="210"/>
      <c r="AH16" s="210"/>
      <c r="AI16" s="210"/>
      <c r="AJ16" s="210"/>
      <c r="AK16" s="210"/>
      <c r="AL16" s="210"/>
      <c r="AM16" s="210"/>
      <c r="AN16" s="210"/>
      <c r="AO16" s="210"/>
      <c r="AP16" s="210"/>
      <c r="AQ16" s="210"/>
      <c r="AR16" s="210"/>
      <c r="AS16" s="210"/>
      <c r="AT16" s="210"/>
      <c r="AU16" s="210"/>
      <c r="AV16" s="210"/>
    </row>
    <row r="17" spans="1:48" x14ac:dyDescent="0.2">
      <c r="A17">
        <v>15</v>
      </c>
      <c r="B17" s="295"/>
      <c r="C17" s="295"/>
      <c r="D17" s="210"/>
      <c r="E17" s="210"/>
      <c r="F17" s="210"/>
      <c r="G17" s="210"/>
      <c r="H17" s="210"/>
      <c r="I17" s="210"/>
      <c r="J17" s="296"/>
      <c r="K17" s="210"/>
      <c r="L17" s="210"/>
      <c r="M17" s="210"/>
      <c r="N17" s="210"/>
      <c r="O17" s="210"/>
      <c r="P17" s="296"/>
      <c r="Q17" s="296"/>
      <c r="R17" s="296"/>
      <c r="S17" s="296"/>
      <c r="T17" s="210"/>
      <c r="U17" s="296"/>
      <c r="V17" s="210"/>
      <c r="W17" s="210"/>
      <c r="X17" s="210"/>
      <c r="Y17" s="210"/>
      <c r="Z17" s="210"/>
      <c r="AA17" s="210"/>
      <c r="AB17" s="210"/>
      <c r="AC17" s="210"/>
      <c r="AD17" s="210"/>
      <c r="AE17" s="210"/>
      <c r="AF17" s="296"/>
      <c r="AG17" s="210"/>
      <c r="AH17" s="210"/>
      <c r="AI17" s="210"/>
      <c r="AJ17" s="210"/>
      <c r="AK17" s="210"/>
      <c r="AL17" s="210"/>
      <c r="AM17" s="210"/>
      <c r="AN17" s="210"/>
      <c r="AO17" s="210"/>
      <c r="AP17" s="210"/>
      <c r="AQ17" s="210"/>
      <c r="AR17" s="210"/>
      <c r="AS17" s="210"/>
      <c r="AT17" s="210"/>
      <c r="AU17" s="210"/>
      <c r="AV17" s="210"/>
    </row>
    <row r="18" spans="1:48" x14ac:dyDescent="0.2">
      <c r="A18">
        <v>16</v>
      </c>
      <c r="B18" s="210"/>
      <c r="C18" s="210"/>
      <c r="D18" s="210"/>
      <c r="E18" s="210"/>
      <c r="F18" s="210"/>
      <c r="G18" s="210"/>
      <c r="H18" s="210"/>
      <c r="I18" s="296"/>
      <c r="J18" s="296"/>
      <c r="K18" s="210"/>
      <c r="L18" s="210"/>
      <c r="M18" s="210"/>
      <c r="N18" s="210"/>
      <c r="O18" s="210"/>
      <c r="P18" s="296"/>
      <c r="Q18" s="296"/>
      <c r="R18" s="296"/>
      <c r="S18" s="296"/>
      <c r="T18" s="210"/>
      <c r="U18" s="296"/>
      <c r="V18" s="210"/>
      <c r="W18" s="210"/>
      <c r="X18" s="210"/>
      <c r="Y18" s="210"/>
      <c r="Z18" s="210"/>
      <c r="AA18" s="210"/>
      <c r="AB18" s="210"/>
      <c r="AC18" s="210"/>
      <c r="AD18" s="210"/>
      <c r="AE18" s="210"/>
      <c r="AF18" s="296"/>
      <c r="AG18" s="210"/>
      <c r="AH18" s="210"/>
      <c r="AI18" s="210"/>
      <c r="AJ18" s="210"/>
      <c r="AK18" s="210"/>
      <c r="AL18" s="210"/>
      <c r="AM18" s="210"/>
      <c r="AN18" s="210"/>
      <c r="AO18" s="210"/>
      <c r="AP18" s="210"/>
      <c r="AQ18" s="210"/>
      <c r="AR18" s="210"/>
      <c r="AS18" s="210"/>
      <c r="AT18" s="210"/>
      <c r="AU18" s="210"/>
      <c r="AV18" s="210"/>
    </row>
  </sheetData>
  <mergeCells count="5">
    <mergeCell ref="B1:F1"/>
    <mergeCell ref="K1:N1"/>
    <mergeCell ref="G1:J1"/>
    <mergeCell ref="V1:AE1"/>
    <mergeCell ref="Q1:T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pane xSplit="2" ySplit="2" topLeftCell="C3" activePane="bottomRight" state="frozen"/>
      <selection pane="topRight" activeCell="G1" sqref="G1"/>
      <selection pane="bottomLeft" activeCell="A3" sqref="A3"/>
      <selection pane="bottomRight" activeCell="B3" sqref="B3"/>
    </sheetView>
  </sheetViews>
  <sheetFormatPr defaultRowHeight="10.199999999999999" x14ac:dyDescent="0.2"/>
  <cols>
    <col min="1" max="1" width="11.7109375" customWidth="1"/>
    <col min="2" max="2" width="19.7109375" customWidth="1"/>
    <col min="3" max="3" width="13.42578125" customWidth="1"/>
    <col min="4" max="4" width="16" style="246" customWidth="1"/>
    <col min="5" max="5" width="63.5703125" style="246" customWidth="1"/>
    <col min="6" max="6" width="13.85546875" style="246" customWidth="1"/>
    <col min="7" max="7" width="10.140625" style="248" customWidth="1"/>
    <col min="8" max="8" width="17.140625" customWidth="1"/>
    <col min="9" max="9" width="11.85546875" customWidth="1"/>
    <col min="10" max="10" width="31.42578125" style="144" customWidth="1"/>
    <col min="11" max="11" width="28.140625" style="144" customWidth="1"/>
    <col min="12" max="12" width="17.7109375" style="248" customWidth="1"/>
    <col min="13" max="13" width="16.42578125" customWidth="1"/>
    <col min="14" max="14" width="24.7109375" style="144" customWidth="1"/>
    <col min="15" max="15" width="25.28515625" style="144" customWidth="1"/>
    <col min="16" max="16" width="17" style="144" customWidth="1"/>
    <col min="17" max="17" width="15.28515625" customWidth="1"/>
    <col min="18" max="18" width="11.42578125" customWidth="1"/>
    <col min="19" max="19" width="11.28515625" customWidth="1"/>
    <col min="20" max="20" width="12.42578125" customWidth="1"/>
    <col min="21" max="21" width="22.42578125" style="144" customWidth="1"/>
    <col min="22" max="22" width="23.140625" customWidth="1"/>
    <col min="23" max="23" width="10.140625" style="248" bestFit="1" customWidth="1"/>
    <col min="26" max="26" width="25.85546875" style="144" customWidth="1"/>
    <col min="27" max="27" width="17.85546875" customWidth="1"/>
  </cols>
  <sheetData>
    <row r="1" spans="1:27" ht="11.25" customHeight="1" x14ac:dyDescent="0.2">
      <c r="A1" s="321" t="s">
        <v>166</v>
      </c>
      <c r="B1" s="321"/>
      <c r="C1" s="323" t="s">
        <v>168</v>
      </c>
      <c r="D1" s="323"/>
      <c r="E1" s="310" t="s">
        <v>257</v>
      </c>
      <c r="F1" s="322" t="s">
        <v>173</v>
      </c>
      <c r="G1" s="322"/>
      <c r="H1" s="322"/>
      <c r="I1" s="322"/>
      <c r="J1" s="322"/>
      <c r="K1" s="322"/>
      <c r="L1" s="319" t="s">
        <v>174</v>
      </c>
      <c r="M1" s="319"/>
      <c r="N1" s="319"/>
      <c r="O1" s="319"/>
      <c r="P1" s="319"/>
      <c r="Q1" s="318" t="s">
        <v>228</v>
      </c>
      <c r="R1" s="318"/>
      <c r="S1" s="318"/>
      <c r="T1" s="318"/>
      <c r="U1" s="318"/>
      <c r="V1" s="318"/>
      <c r="W1" s="319" t="s">
        <v>189</v>
      </c>
      <c r="X1" s="319"/>
      <c r="Y1" s="319"/>
      <c r="Z1" s="320" t="s">
        <v>126</v>
      </c>
      <c r="AA1" s="320"/>
    </row>
    <row r="2" spans="1:27" s="144" customFormat="1" ht="49.5" customHeight="1" x14ac:dyDescent="0.2">
      <c r="A2" s="143" t="s">
        <v>99</v>
      </c>
      <c r="B2" s="143" t="str">
        <f>'Site meta-data'!F2</f>
        <v>Site location or name</v>
      </c>
      <c r="C2" s="243" t="s">
        <v>175</v>
      </c>
      <c r="D2" s="245" t="s">
        <v>176</v>
      </c>
      <c r="E2" s="245" t="s">
        <v>258</v>
      </c>
      <c r="F2" s="243" t="s">
        <v>183</v>
      </c>
      <c r="G2" s="247" t="s">
        <v>167</v>
      </c>
      <c r="H2" s="243" t="s">
        <v>169</v>
      </c>
      <c r="I2" s="243" t="s">
        <v>170</v>
      </c>
      <c r="J2" s="243" t="s">
        <v>171</v>
      </c>
      <c r="K2" s="243" t="s">
        <v>172</v>
      </c>
      <c r="L2" s="247" t="s">
        <v>177</v>
      </c>
      <c r="M2" s="243" t="s">
        <v>178</v>
      </c>
      <c r="N2" s="243" t="s">
        <v>179</v>
      </c>
      <c r="O2" s="243" t="s">
        <v>180</v>
      </c>
      <c r="P2" s="243" t="s">
        <v>181</v>
      </c>
      <c r="Q2" s="243" t="s">
        <v>182</v>
      </c>
      <c r="R2" s="243" t="s">
        <v>184</v>
      </c>
      <c r="S2" s="243" t="s">
        <v>185</v>
      </c>
      <c r="T2" s="243" t="s">
        <v>186</v>
      </c>
      <c r="U2" s="243" t="s">
        <v>187</v>
      </c>
      <c r="V2" s="243" t="s">
        <v>188</v>
      </c>
      <c r="W2" s="247" t="s">
        <v>190</v>
      </c>
      <c r="X2" s="243" t="s">
        <v>191</v>
      </c>
      <c r="Y2" s="243" t="s">
        <v>192</v>
      </c>
      <c r="Z2" s="143" t="s">
        <v>122</v>
      </c>
      <c r="AA2" s="243" t="s">
        <v>123</v>
      </c>
    </row>
    <row r="3" spans="1:27" x14ac:dyDescent="0.2">
      <c r="A3" s="147">
        <f>'Site meta-data'!A3</f>
        <v>1</v>
      </c>
      <c r="B3" s="147">
        <f>'Site meta-data'!F3</f>
        <v>0</v>
      </c>
      <c r="C3" s="246"/>
      <c r="F3"/>
      <c r="M3" s="245"/>
      <c r="N3" s="243"/>
      <c r="R3" s="248"/>
    </row>
    <row r="4" spans="1:27" x14ac:dyDescent="0.2">
      <c r="A4" s="147">
        <f>'Site meta-data'!A4</f>
        <v>2</v>
      </c>
      <c r="B4" s="147">
        <f>'Site meta-data'!F4</f>
        <v>0</v>
      </c>
      <c r="C4" s="246"/>
      <c r="F4"/>
      <c r="M4" s="245"/>
      <c r="N4" s="243"/>
      <c r="R4" s="248"/>
    </row>
    <row r="5" spans="1:27" x14ac:dyDescent="0.2">
      <c r="A5" s="147">
        <f>'Site meta-data'!A5</f>
        <v>3</v>
      </c>
      <c r="B5" s="147">
        <f>'Site meta-data'!F5</f>
        <v>0</v>
      </c>
      <c r="C5" s="246"/>
      <c r="F5"/>
      <c r="M5" s="246"/>
      <c r="R5" s="248"/>
      <c r="Z5" s="243"/>
    </row>
    <row r="6" spans="1:27" x14ac:dyDescent="0.2">
      <c r="A6" s="147">
        <f>'Site meta-data'!A6</f>
        <v>4</v>
      </c>
      <c r="B6" s="147">
        <f>'Site meta-data'!F6</f>
        <v>0</v>
      </c>
      <c r="C6" s="246"/>
      <c r="F6"/>
      <c r="M6" s="246"/>
      <c r="R6" s="248"/>
      <c r="Z6" s="243"/>
    </row>
    <row r="7" spans="1:27" x14ac:dyDescent="0.2">
      <c r="A7" s="147">
        <f>'Site meta-data'!A7</f>
        <v>5</v>
      </c>
      <c r="B7" s="147">
        <f>'Site meta-data'!F7</f>
        <v>0</v>
      </c>
      <c r="C7" s="246"/>
      <c r="F7"/>
      <c r="M7" s="246"/>
      <c r="R7" s="248"/>
    </row>
    <row r="8" spans="1:27" x14ac:dyDescent="0.2">
      <c r="A8" s="147">
        <f>'Site meta-data'!A8</f>
        <v>6</v>
      </c>
      <c r="B8" s="147">
        <f>'Site meta-data'!F8</f>
        <v>0</v>
      </c>
      <c r="C8" s="246"/>
      <c r="F8"/>
      <c r="M8" s="246"/>
      <c r="R8" s="248"/>
    </row>
    <row r="9" spans="1:27" x14ac:dyDescent="0.2">
      <c r="A9" s="147">
        <f>'Site meta-data'!A9</f>
        <v>7</v>
      </c>
      <c r="B9" s="147">
        <f>'Site meta-data'!F9</f>
        <v>0</v>
      </c>
      <c r="C9" s="246"/>
      <c r="F9"/>
      <c r="M9" s="246"/>
      <c r="R9" s="248"/>
    </row>
    <row r="10" spans="1:27" x14ac:dyDescent="0.2">
      <c r="A10" s="147">
        <f>'Site meta-data'!A10</f>
        <v>8</v>
      </c>
      <c r="B10" s="147">
        <f>'Site meta-data'!F10</f>
        <v>0</v>
      </c>
      <c r="C10" s="246"/>
      <c r="F10"/>
      <c r="M10" s="246"/>
      <c r="R10" s="248"/>
      <c r="Z10" s="243"/>
    </row>
    <row r="11" spans="1:27" x14ac:dyDescent="0.2">
      <c r="A11" s="147">
        <f>'Site meta-data'!A11</f>
        <v>9</v>
      </c>
      <c r="B11" s="147">
        <f>'Site meta-data'!F11</f>
        <v>0</v>
      </c>
      <c r="C11" s="246"/>
      <c r="F11"/>
      <c r="M11" s="246"/>
      <c r="R11" s="248"/>
    </row>
    <row r="12" spans="1:27" x14ac:dyDescent="0.2">
      <c r="A12" s="147">
        <f>'Site meta-data'!A12</f>
        <v>10</v>
      </c>
      <c r="B12" s="147">
        <f>'Site meta-data'!F12</f>
        <v>0</v>
      </c>
      <c r="C12" s="246"/>
      <c r="F12"/>
      <c r="M12" s="246"/>
      <c r="R12" s="248"/>
    </row>
    <row r="13" spans="1:27" x14ac:dyDescent="0.2">
      <c r="A13" s="147">
        <f>'Site meta-data'!A13</f>
        <v>11</v>
      </c>
      <c r="B13" s="147">
        <f>'Site meta-data'!F13</f>
        <v>0</v>
      </c>
      <c r="C13" s="246"/>
      <c r="F13"/>
      <c r="M13" s="246"/>
      <c r="R13" s="248"/>
    </row>
    <row r="14" spans="1:27" x14ac:dyDescent="0.2">
      <c r="A14" s="147">
        <f>'Site meta-data'!A14</f>
        <v>12</v>
      </c>
      <c r="B14" s="147">
        <f>'Site meta-data'!F14</f>
        <v>0</v>
      </c>
      <c r="C14" s="246"/>
      <c r="F14"/>
      <c r="M14" s="246"/>
      <c r="R14" s="248"/>
      <c r="Z14" s="243"/>
    </row>
    <row r="15" spans="1:27" x14ac:dyDescent="0.2">
      <c r="A15" s="147">
        <f>'Site meta-data'!A15</f>
        <v>13</v>
      </c>
      <c r="B15" s="147">
        <f>'Site meta-data'!F15</f>
        <v>0</v>
      </c>
      <c r="C15" s="246"/>
      <c r="F15"/>
      <c r="M15" s="246"/>
      <c r="R15" s="248"/>
      <c r="Z15" s="243"/>
    </row>
    <row r="16" spans="1:27" x14ac:dyDescent="0.2">
      <c r="A16" s="147">
        <f>'Site meta-data'!A16</f>
        <v>14</v>
      </c>
      <c r="B16" s="147">
        <f>'Site meta-data'!F16</f>
        <v>0</v>
      </c>
      <c r="C16" s="246"/>
      <c r="F16"/>
      <c r="M16" s="246"/>
      <c r="R16" s="248"/>
      <c r="Z16" s="243"/>
    </row>
    <row r="17" spans="1:18" x14ac:dyDescent="0.2">
      <c r="A17" s="147">
        <f>'Site meta-data'!A17</f>
        <v>15</v>
      </c>
      <c r="B17" s="147">
        <f>'Site meta-data'!F17</f>
        <v>0</v>
      </c>
      <c r="C17" s="246"/>
      <c r="F17"/>
      <c r="M17" s="246"/>
      <c r="R17" s="248"/>
    </row>
    <row r="18" spans="1:18" x14ac:dyDescent="0.2">
      <c r="A18" s="147">
        <f>'Site meta-data'!A18</f>
        <v>16</v>
      </c>
      <c r="B18" s="147">
        <f>'Site meta-data'!F18</f>
        <v>0</v>
      </c>
      <c r="C18" s="246"/>
      <c r="F18"/>
      <c r="M18" s="246"/>
      <c r="R18" s="248"/>
    </row>
  </sheetData>
  <mergeCells count="7">
    <mergeCell ref="Q1:V1"/>
    <mergeCell ref="W1:Y1"/>
    <mergeCell ref="Z1:AA1"/>
    <mergeCell ref="A1:B1"/>
    <mergeCell ref="F1:K1"/>
    <mergeCell ref="L1:P1"/>
    <mergeCell ref="C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M140"/>
  <sheetViews>
    <sheetView zoomScale="106" zoomScaleNormal="106" workbookViewId="0">
      <selection activeCell="H62" sqref="H62"/>
    </sheetView>
  </sheetViews>
  <sheetFormatPr defaultRowHeight="10.199999999999999" x14ac:dyDescent="0.2"/>
  <cols>
    <col min="1" max="1" width="11" customWidth="1"/>
    <col min="2" max="2" width="11.28515625" customWidth="1"/>
    <col min="3" max="3" width="11.7109375" customWidth="1"/>
    <col min="4" max="4" width="12" customWidth="1"/>
    <col min="5" max="5" width="13.7109375" customWidth="1"/>
    <col min="6" max="6" width="12" customWidth="1"/>
    <col min="7" max="7" width="11.140625" customWidth="1"/>
    <col min="8" max="9" width="11.7109375" customWidth="1"/>
    <col min="10" max="10" width="17.140625" customWidth="1"/>
    <col min="11" max="11" width="17.85546875" bestFit="1" customWidth="1"/>
    <col min="12" max="12" width="16" bestFit="1" customWidth="1"/>
    <col min="13" max="13" width="15.85546875" customWidth="1"/>
    <col min="14" max="14" width="15.42578125" customWidth="1"/>
    <col min="15" max="15" width="15.28515625" customWidth="1"/>
    <col min="16" max="16" width="15.140625" customWidth="1"/>
    <col min="17" max="17" width="14.85546875" customWidth="1"/>
    <col min="18" max="18" width="12.42578125" style="2" customWidth="1"/>
    <col min="19" max="19" width="15.28515625" style="2" customWidth="1"/>
    <col min="20" max="21" width="14.28515625" customWidth="1"/>
    <col min="22" max="22" width="12.7109375" bestFit="1" customWidth="1"/>
    <col min="23" max="23" width="15.85546875" customWidth="1"/>
    <col min="24" max="24" width="13.28515625" customWidth="1"/>
    <col min="25" max="25" width="13.85546875" customWidth="1"/>
    <col min="26" max="26" width="18.7109375" bestFit="1" customWidth="1"/>
    <col min="27" max="27" width="15.7109375" customWidth="1"/>
    <col min="28" max="28" width="11.85546875" style="81" customWidth="1"/>
    <col min="29" max="29" width="15.140625" style="81" customWidth="1"/>
    <col min="30" max="59" width="9.28515625" style="81"/>
  </cols>
  <sheetData>
    <row r="2" spans="1:59" ht="17.399999999999999" x14ac:dyDescent="0.3">
      <c r="A2" s="1" t="s">
        <v>0</v>
      </c>
    </row>
    <row r="4" spans="1:59" ht="15.6" x14ac:dyDescent="0.3">
      <c r="A4" s="7" t="s">
        <v>89</v>
      </c>
      <c r="B4" s="8"/>
      <c r="C4" s="8"/>
      <c r="D4" s="8"/>
      <c r="E4" s="8"/>
      <c r="F4" s="8"/>
      <c r="G4" s="8"/>
      <c r="H4" s="348"/>
      <c r="I4" s="349"/>
      <c r="J4" s="349"/>
      <c r="K4" s="349"/>
      <c r="L4" s="349"/>
      <c r="M4" s="5"/>
      <c r="N4" s="5"/>
      <c r="O4" s="5"/>
      <c r="P4" s="5"/>
      <c r="Q4" s="5"/>
      <c r="R4" s="5"/>
      <c r="S4" s="5"/>
      <c r="T4" s="5"/>
      <c r="U4" s="5"/>
      <c r="V4" s="5"/>
      <c r="W4" s="5"/>
      <c r="X4" s="327" t="s">
        <v>263</v>
      </c>
      <c r="Y4" s="328"/>
      <c r="Z4" s="329"/>
      <c r="AA4" s="329"/>
      <c r="AB4" s="330"/>
    </row>
    <row r="5" spans="1:59" ht="13.2" x14ac:dyDescent="0.25">
      <c r="A5" s="334" t="s">
        <v>128</v>
      </c>
      <c r="B5" s="335"/>
      <c r="C5" s="335"/>
      <c r="D5" s="335"/>
      <c r="E5" s="335"/>
      <c r="F5" s="335"/>
      <c r="G5" s="336"/>
      <c r="H5" s="340" t="s">
        <v>2</v>
      </c>
      <c r="I5" s="341"/>
      <c r="J5" s="341"/>
      <c r="K5" s="341"/>
      <c r="L5" s="341"/>
      <c r="M5" s="10"/>
      <c r="N5" s="11"/>
      <c r="O5" s="12"/>
      <c r="P5" s="12"/>
      <c r="Q5" s="12"/>
      <c r="R5" s="13"/>
      <c r="S5" s="158"/>
      <c r="T5" s="159"/>
      <c r="U5" s="160"/>
      <c r="V5" s="161"/>
      <c r="W5" s="161"/>
      <c r="X5" s="350" t="s">
        <v>4</v>
      </c>
      <c r="Y5" s="351"/>
      <c r="Z5" s="351"/>
      <c r="AA5" s="351"/>
      <c r="AB5" s="352"/>
    </row>
    <row r="6" spans="1:59" s="25" customFormat="1" ht="23.25" customHeight="1" x14ac:dyDescent="0.2">
      <c r="A6" s="16" t="s">
        <v>5</v>
      </c>
      <c r="B6" s="16" t="s">
        <v>6</v>
      </c>
      <c r="C6" s="16" t="s">
        <v>7</v>
      </c>
      <c r="D6" s="121" t="s">
        <v>129</v>
      </c>
      <c r="E6" s="16" t="s">
        <v>8</v>
      </c>
      <c r="F6" s="17" t="s">
        <v>9</v>
      </c>
      <c r="G6" s="17" t="s">
        <v>10</v>
      </c>
      <c r="H6" s="18" t="s">
        <v>11</v>
      </c>
      <c r="I6" s="19" t="s">
        <v>11</v>
      </c>
      <c r="J6" s="19" t="s">
        <v>12</v>
      </c>
      <c r="K6" s="18" t="s">
        <v>12</v>
      </c>
      <c r="L6" s="19" t="s">
        <v>13</v>
      </c>
      <c r="M6" s="20" t="s">
        <v>14</v>
      </c>
      <c r="N6" s="20" t="s">
        <v>14</v>
      </c>
      <c r="O6" s="21" t="s">
        <v>15</v>
      </c>
      <c r="P6" s="21" t="s">
        <v>16</v>
      </c>
      <c r="Q6" s="21" t="s">
        <v>16</v>
      </c>
      <c r="R6" s="22" t="s">
        <v>17</v>
      </c>
      <c r="S6" s="162"/>
      <c r="T6" s="163"/>
      <c r="U6" s="164"/>
      <c r="V6" s="164"/>
      <c r="W6" s="163"/>
      <c r="X6" s="226" t="s">
        <v>11</v>
      </c>
      <c r="Y6" s="226" t="s">
        <v>11</v>
      </c>
      <c r="Z6" s="226" t="s">
        <v>21</v>
      </c>
      <c r="AA6" s="226" t="s">
        <v>21</v>
      </c>
      <c r="AB6" s="226" t="s">
        <v>21</v>
      </c>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row>
    <row r="7" spans="1:59" s="36" customFormat="1" x14ac:dyDescent="0.2">
      <c r="A7" s="26"/>
      <c r="B7" s="26"/>
      <c r="C7" s="26"/>
      <c r="D7" s="33" t="s">
        <v>130</v>
      </c>
      <c r="E7" s="26"/>
      <c r="F7" s="27" t="s">
        <v>22</v>
      </c>
      <c r="G7" s="27" t="s">
        <v>23</v>
      </c>
      <c r="H7" s="28" t="s">
        <v>24</v>
      </c>
      <c r="I7" s="29" t="s">
        <v>25</v>
      </c>
      <c r="J7" s="29" t="s">
        <v>26</v>
      </c>
      <c r="K7" s="28" t="s">
        <v>26</v>
      </c>
      <c r="L7" s="30"/>
      <c r="M7" s="31" t="s">
        <v>27</v>
      </c>
      <c r="N7" s="31" t="s">
        <v>27</v>
      </c>
      <c r="O7" s="31" t="s">
        <v>27</v>
      </c>
      <c r="P7" s="31" t="s">
        <v>27</v>
      </c>
      <c r="Q7" s="31" t="s">
        <v>27</v>
      </c>
      <c r="R7" s="32"/>
      <c r="S7" s="165"/>
      <c r="T7" s="166"/>
      <c r="U7" s="167"/>
      <c r="V7" s="166"/>
      <c r="W7" s="166"/>
      <c r="X7" s="227" t="s">
        <v>24</v>
      </c>
      <c r="Y7" s="227" t="s">
        <v>25</v>
      </c>
      <c r="Z7" s="227" t="s">
        <v>26</v>
      </c>
      <c r="AA7" s="227" t="s">
        <v>27</v>
      </c>
      <c r="AB7" s="226" t="s">
        <v>158</v>
      </c>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row>
    <row r="8" spans="1:59" s="45" customFormat="1" x14ac:dyDescent="0.2">
      <c r="A8" s="37"/>
      <c r="B8" s="37" t="s">
        <v>28</v>
      </c>
      <c r="C8" s="37" t="s">
        <v>28</v>
      </c>
      <c r="D8" s="152" t="s">
        <v>34</v>
      </c>
      <c r="E8" s="37" t="s">
        <v>28</v>
      </c>
      <c r="F8" s="38" t="s">
        <v>28</v>
      </c>
      <c r="G8" s="38" t="s">
        <v>29</v>
      </c>
      <c r="H8" s="39" t="s">
        <v>30</v>
      </c>
      <c r="I8" s="40" t="s">
        <v>30</v>
      </c>
      <c r="J8" s="40" t="s">
        <v>31</v>
      </c>
      <c r="K8" s="41" t="s">
        <v>32</v>
      </c>
      <c r="L8" s="40" t="s">
        <v>33</v>
      </c>
      <c r="M8" s="42" t="s">
        <v>34</v>
      </c>
      <c r="N8" s="42" t="s">
        <v>32</v>
      </c>
      <c r="O8" s="43" t="s">
        <v>34</v>
      </c>
      <c r="P8" s="43" t="s">
        <v>34</v>
      </c>
      <c r="Q8" s="44" t="s">
        <v>32</v>
      </c>
      <c r="R8" s="44" t="s">
        <v>34</v>
      </c>
      <c r="S8" s="168"/>
      <c r="T8" s="169"/>
      <c r="U8" s="170"/>
      <c r="V8" s="170"/>
      <c r="W8" s="171"/>
      <c r="X8" s="227" t="s">
        <v>30</v>
      </c>
      <c r="Y8" s="227" t="s">
        <v>30</v>
      </c>
      <c r="Z8" s="228" t="s">
        <v>31</v>
      </c>
      <c r="AA8" s="227" t="s">
        <v>32</v>
      </c>
      <c r="AB8" s="95" t="s">
        <v>34</v>
      </c>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row>
    <row r="9" spans="1:59" s="53" customFormat="1" x14ac:dyDescent="0.2">
      <c r="A9" s="35"/>
      <c r="B9" s="35"/>
      <c r="C9" s="35" t="s">
        <v>35</v>
      </c>
      <c r="D9" s="33" t="s">
        <v>145</v>
      </c>
      <c r="E9" s="35" t="s">
        <v>36</v>
      </c>
      <c r="F9" s="35" t="s">
        <v>37</v>
      </c>
      <c r="G9" s="50" t="s">
        <v>38</v>
      </c>
      <c r="H9" s="29" t="s">
        <v>39</v>
      </c>
      <c r="I9" s="29" t="s">
        <v>40</v>
      </c>
      <c r="J9" s="46" t="s">
        <v>41</v>
      </c>
      <c r="K9" s="47" t="s">
        <v>42</v>
      </c>
      <c r="L9" s="48" t="s">
        <v>43</v>
      </c>
      <c r="M9" s="29" t="s">
        <v>44</v>
      </c>
      <c r="N9" s="46" t="s">
        <v>45</v>
      </c>
      <c r="O9" s="28" t="s">
        <v>46</v>
      </c>
      <c r="P9" s="46" t="s">
        <v>47</v>
      </c>
      <c r="Q9" s="49" t="s">
        <v>48</v>
      </c>
      <c r="R9" s="49" t="s">
        <v>49</v>
      </c>
      <c r="S9" s="172"/>
      <c r="T9" s="172"/>
      <c r="U9" s="172"/>
      <c r="V9" s="172"/>
      <c r="W9" s="173"/>
      <c r="X9" s="227" t="s">
        <v>55</v>
      </c>
      <c r="Y9" s="227" t="s">
        <v>56</v>
      </c>
      <c r="Z9" s="228" t="s">
        <v>57</v>
      </c>
      <c r="AA9" s="228" t="s">
        <v>58</v>
      </c>
      <c r="AB9" s="228" t="s">
        <v>59</v>
      </c>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row>
    <row r="10" spans="1:59" s="53" customFormat="1" ht="21.6" x14ac:dyDescent="0.2">
      <c r="A10" s="35"/>
      <c r="B10" s="35"/>
      <c r="C10" s="35"/>
      <c r="D10" s="59" t="s">
        <v>137</v>
      </c>
      <c r="E10" s="35"/>
      <c r="F10" s="35"/>
      <c r="G10" s="157" t="s">
        <v>90</v>
      </c>
      <c r="H10" s="48"/>
      <c r="I10" s="29"/>
      <c r="J10" s="55" t="s">
        <v>61</v>
      </c>
      <c r="K10" s="55" t="s">
        <v>62</v>
      </c>
      <c r="L10" s="55" t="s">
        <v>63</v>
      </c>
      <c r="M10" s="56" t="s">
        <v>64</v>
      </c>
      <c r="N10" s="55" t="s">
        <v>65</v>
      </c>
      <c r="O10" s="57" t="s">
        <v>66</v>
      </c>
      <c r="P10" s="55" t="s">
        <v>136</v>
      </c>
      <c r="Q10" s="58" t="s">
        <v>67</v>
      </c>
      <c r="R10" s="54" t="s">
        <v>17</v>
      </c>
      <c r="S10" s="218"/>
      <c r="T10" s="218"/>
      <c r="U10" s="218"/>
      <c r="V10" s="218"/>
      <c r="W10" s="173"/>
      <c r="X10" s="227"/>
      <c r="Y10" s="227"/>
      <c r="Z10" s="229" t="s">
        <v>61</v>
      </c>
      <c r="AA10" s="229" t="s">
        <v>236</v>
      </c>
      <c r="AB10" s="229" t="s">
        <v>69</v>
      </c>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row>
    <row r="11" spans="1:59" s="68" customFormat="1" ht="40.799999999999997" x14ac:dyDescent="0.2">
      <c r="A11" s="60"/>
      <c r="B11" s="60"/>
      <c r="C11" s="60"/>
      <c r="D11" s="153" t="s">
        <v>131</v>
      </c>
      <c r="E11" s="60"/>
      <c r="F11" s="60"/>
      <c r="G11" s="78" t="s">
        <v>91</v>
      </c>
      <c r="H11" s="79"/>
      <c r="I11" s="62"/>
      <c r="J11" s="63" t="s">
        <v>72</v>
      </c>
      <c r="K11" s="64" t="s">
        <v>73</v>
      </c>
      <c r="L11" s="65" t="s">
        <v>74</v>
      </c>
      <c r="M11" s="65" t="s">
        <v>75</v>
      </c>
      <c r="N11" s="63" t="s">
        <v>76</v>
      </c>
      <c r="O11" s="66" t="s">
        <v>77</v>
      </c>
      <c r="P11" s="65" t="s">
        <v>132</v>
      </c>
      <c r="Q11" s="67" t="s">
        <v>78</v>
      </c>
      <c r="R11" s="67" t="s">
        <v>79</v>
      </c>
      <c r="S11" s="174"/>
      <c r="T11" s="175"/>
      <c r="U11" s="175"/>
      <c r="V11" s="175"/>
      <c r="W11" s="176"/>
      <c r="X11" s="230"/>
      <c r="Y11" s="230"/>
      <c r="Z11" s="229" t="s">
        <v>235</v>
      </c>
      <c r="AA11" s="229" t="s">
        <v>237</v>
      </c>
      <c r="AB11" s="231" t="s">
        <v>84</v>
      </c>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1.25" customHeight="1" x14ac:dyDescent="0.2">
      <c r="A12" s="80">
        <v>1</v>
      </c>
      <c r="B12" s="149"/>
      <c r="C12" s="149"/>
      <c r="D12" s="149"/>
      <c r="E12" s="150"/>
      <c r="F12" s="151"/>
      <c r="G12" s="304">
        <f>(F12*F12)*(PI()*E12)</f>
        <v>0</v>
      </c>
      <c r="H12" s="149"/>
      <c r="I12" s="149"/>
      <c r="J12" s="71" t="e">
        <f>(H12-I12)/I12</f>
        <v>#DIV/0!</v>
      </c>
      <c r="K12" s="72" t="e">
        <f>J12*100</f>
        <v>#DIV/0!</v>
      </c>
      <c r="L12" s="73" t="e">
        <f t="shared" ref="L12:L21" si="0">I12/G12</f>
        <v>#DIV/0!</v>
      </c>
      <c r="M12" s="74" t="e">
        <f>J12*L12</f>
        <v>#DIV/0!</v>
      </c>
      <c r="N12" s="73" t="e">
        <f>K12*L12</f>
        <v>#DIV/0!</v>
      </c>
      <c r="O12" s="73" t="e">
        <f>(1-L12/2.65)</f>
        <v>#DIV/0!</v>
      </c>
      <c r="P12" s="74" t="e">
        <f>O12-D12</f>
        <v>#DIV/0!</v>
      </c>
      <c r="Q12" s="73" t="e">
        <f>P12*100</f>
        <v>#DIV/0!</v>
      </c>
      <c r="R12" s="154" t="e">
        <f>P12-M12</f>
        <v>#DIV/0!</v>
      </c>
      <c r="S12" s="219"/>
      <c r="T12" s="219"/>
      <c r="U12" s="219"/>
      <c r="V12" s="219"/>
      <c r="W12" s="219"/>
      <c r="X12" s="149"/>
      <c r="Y12" s="149"/>
      <c r="Z12" s="232" t="e">
        <f>((X12-Y12)/Y12)</f>
        <v>#DIV/0!</v>
      </c>
      <c r="AA12" s="155" t="e">
        <f>Z12*P85*100</f>
        <v>#DIV/0!</v>
      </c>
      <c r="AB12" s="232" t="e">
        <f>Z12*P85</f>
        <v>#DIV/0!</v>
      </c>
    </row>
    <row r="13" spans="1:59" ht="11.25" customHeight="1" x14ac:dyDescent="0.2">
      <c r="A13" s="80">
        <v>2</v>
      </c>
      <c r="B13" s="149"/>
      <c r="C13" s="149"/>
      <c r="D13" s="149"/>
      <c r="E13" s="150"/>
      <c r="F13" s="151"/>
      <c r="G13" s="304">
        <f t="shared" ref="G13:G21" si="1">(F13*F13)*(PI()*E13)</f>
        <v>0</v>
      </c>
      <c r="H13" s="149"/>
      <c r="I13" s="149"/>
      <c r="J13" s="71" t="e">
        <f t="shared" ref="J13:J21" si="2">(H13-I13)/I13</f>
        <v>#DIV/0!</v>
      </c>
      <c r="K13" s="72" t="e">
        <f t="shared" ref="K13:K21" si="3">J13*100</f>
        <v>#DIV/0!</v>
      </c>
      <c r="L13" s="73" t="e">
        <f t="shared" si="0"/>
        <v>#DIV/0!</v>
      </c>
      <c r="M13" s="74" t="e">
        <f t="shared" ref="M13:M21" si="4">J13*L13</f>
        <v>#DIV/0!</v>
      </c>
      <c r="N13" s="73" t="e">
        <f t="shared" ref="N13:N21" si="5">K13*L13</f>
        <v>#DIV/0!</v>
      </c>
      <c r="O13" s="73" t="e">
        <f t="shared" ref="O13:O21" si="6">(1-L13/2.65)</f>
        <v>#DIV/0!</v>
      </c>
      <c r="P13" s="74" t="e">
        <f t="shared" ref="P13:P21" si="7">O13-D13</f>
        <v>#DIV/0!</v>
      </c>
      <c r="Q13" s="73" t="e">
        <f t="shared" ref="Q13:Q21" si="8">P13*100</f>
        <v>#DIV/0!</v>
      </c>
      <c r="R13" s="154" t="e">
        <f t="shared" ref="R13:R21" si="9">P13-M13</f>
        <v>#DIV/0!</v>
      </c>
      <c r="S13" s="219"/>
      <c r="T13" s="219"/>
      <c r="U13" s="219"/>
      <c r="V13" s="219"/>
      <c r="W13" s="219"/>
      <c r="X13" s="149"/>
      <c r="Y13" s="149"/>
      <c r="Z13" s="232" t="e">
        <f t="shared" ref="Z13:Z21" si="10">((X13-Y13)/Y13)</f>
        <v>#DIV/0!</v>
      </c>
      <c r="AA13" s="155" t="e">
        <f t="shared" ref="AA13:AA21" si="11">Z13*P86*100</f>
        <v>#DIV/0!</v>
      </c>
      <c r="AB13" s="232" t="e">
        <f t="shared" ref="AB13:AB21" si="12">Z13*P86</f>
        <v>#DIV/0!</v>
      </c>
    </row>
    <row r="14" spans="1:59" ht="11.25" customHeight="1" x14ac:dyDescent="0.2">
      <c r="A14" s="80">
        <v>3</v>
      </c>
      <c r="B14" s="149"/>
      <c r="C14" s="149"/>
      <c r="D14" s="149"/>
      <c r="E14" s="150"/>
      <c r="F14" s="151"/>
      <c r="G14" s="304">
        <f t="shared" si="1"/>
        <v>0</v>
      </c>
      <c r="H14" s="149"/>
      <c r="I14" s="149"/>
      <c r="J14" s="71" t="e">
        <f t="shared" si="2"/>
        <v>#DIV/0!</v>
      </c>
      <c r="K14" s="72" t="e">
        <f t="shared" si="3"/>
        <v>#DIV/0!</v>
      </c>
      <c r="L14" s="73" t="e">
        <f t="shared" si="0"/>
        <v>#DIV/0!</v>
      </c>
      <c r="M14" s="74" t="e">
        <f t="shared" si="4"/>
        <v>#DIV/0!</v>
      </c>
      <c r="N14" s="73" t="e">
        <f t="shared" si="5"/>
        <v>#DIV/0!</v>
      </c>
      <c r="O14" s="73" t="e">
        <f t="shared" si="6"/>
        <v>#DIV/0!</v>
      </c>
      <c r="P14" s="74" t="e">
        <f t="shared" si="7"/>
        <v>#DIV/0!</v>
      </c>
      <c r="Q14" s="73" t="e">
        <f t="shared" si="8"/>
        <v>#DIV/0!</v>
      </c>
      <c r="R14" s="154" t="e">
        <f t="shared" si="9"/>
        <v>#DIV/0!</v>
      </c>
      <c r="S14" s="219"/>
      <c r="T14" s="219"/>
      <c r="U14" s="219"/>
      <c r="V14" s="219"/>
      <c r="W14" s="219"/>
      <c r="X14" s="149"/>
      <c r="Y14" s="149"/>
      <c r="Z14" s="232" t="e">
        <f t="shared" si="10"/>
        <v>#DIV/0!</v>
      </c>
      <c r="AA14" s="155" t="e">
        <f t="shared" si="11"/>
        <v>#DIV/0!</v>
      </c>
      <c r="AB14" s="232" t="e">
        <f t="shared" si="12"/>
        <v>#DIV/0!</v>
      </c>
    </row>
    <row r="15" spans="1:59" ht="11.25" customHeight="1" x14ac:dyDescent="0.2">
      <c r="A15" s="80">
        <v>4</v>
      </c>
      <c r="B15" s="149"/>
      <c r="C15" s="149"/>
      <c r="D15" s="149"/>
      <c r="E15" s="150"/>
      <c r="F15" s="151"/>
      <c r="G15" s="304">
        <f t="shared" si="1"/>
        <v>0</v>
      </c>
      <c r="H15" s="149"/>
      <c r="I15" s="149"/>
      <c r="J15" s="71" t="e">
        <f t="shared" si="2"/>
        <v>#DIV/0!</v>
      </c>
      <c r="K15" s="72" t="e">
        <f t="shared" si="3"/>
        <v>#DIV/0!</v>
      </c>
      <c r="L15" s="73" t="e">
        <f t="shared" si="0"/>
        <v>#DIV/0!</v>
      </c>
      <c r="M15" s="74" t="e">
        <f t="shared" si="4"/>
        <v>#DIV/0!</v>
      </c>
      <c r="N15" s="73" t="e">
        <f t="shared" si="5"/>
        <v>#DIV/0!</v>
      </c>
      <c r="O15" s="73" t="e">
        <f t="shared" si="6"/>
        <v>#DIV/0!</v>
      </c>
      <c r="P15" s="74" t="e">
        <f t="shared" si="7"/>
        <v>#DIV/0!</v>
      </c>
      <c r="Q15" s="73" t="e">
        <f t="shared" si="8"/>
        <v>#DIV/0!</v>
      </c>
      <c r="R15" s="154" t="e">
        <f t="shared" si="9"/>
        <v>#DIV/0!</v>
      </c>
      <c r="S15" s="219"/>
      <c r="T15" s="219"/>
      <c r="U15" s="219"/>
      <c r="V15" s="219"/>
      <c r="W15" s="219"/>
      <c r="X15" s="149"/>
      <c r="Y15" s="149"/>
      <c r="Z15" s="232" t="e">
        <f t="shared" si="10"/>
        <v>#DIV/0!</v>
      </c>
      <c r="AA15" s="155" t="e">
        <f t="shared" si="11"/>
        <v>#DIV/0!</v>
      </c>
      <c r="AB15" s="232" t="e">
        <f t="shared" si="12"/>
        <v>#DIV/0!</v>
      </c>
    </row>
    <row r="16" spans="1:59" ht="11.25" customHeight="1" x14ac:dyDescent="0.2">
      <c r="A16" s="80">
        <v>5</v>
      </c>
      <c r="B16" s="149"/>
      <c r="C16" s="149"/>
      <c r="D16" s="149"/>
      <c r="E16" s="150"/>
      <c r="F16" s="151"/>
      <c r="G16" s="304">
        <f t="shared" si="1"/>
        <v>0</v>
      </c>
      <c r="H16" s="149"/>
      <c r="I16" s="149"/>
      <c r="J16" s="71" t="e">
        <f t="shared" si="2"/>
        <v>#DIV/0!</v>
      </c>
      <c r="K16" s="72" t="e">
        <f t="shared" si="3"/>
        <v>#DIV/0!</v>
      </c>
      <c r="L16" s="73" t="e">
        <f t="shared" si="0"/>
        <v>#DIV/0!</v>
      </c>
      <c r="M16" s="74" t="e">
        <f t="shared" si="4"/>
        <v>#DIV/0!</v>
      </c>
      <c r="N16" s="73" t="e">
        <f t="shared" si="5"/>
        <v>#DIV/0!</v>
      </c>
      <c r="O16" s="73" t="e">
        <f t="shared" si="6"/>
        <v>#DIV/0!</v>
      </c>
      <c r="P16" s="74" t="e">
        <f t="shared" si="7"/>
        <v>#DIV/0!</v>
      </c>
      <c r="Q16" s="73" t="e">
        <f t="shared" si="8"/>
        <v>#DIV/0!</v>
      </c>
      <c r="R16" s="154" t="e">
        <f t="shared" si="9"/>
        <v>#DIV/0!</v>
      </c>
      <c r="S16" s="219"/>
      <c r="T16" s="219"/>
      <c r="U16" s="219"/>
      <c r="V16" s="219"/>
      <c r="W16" s="219"/>
      <c r="X16" s="149"/>
      <c r="Y16" s="149"/>
      <c r="Z16" s="232" t="e">
        <f t="shared" si="10"/>
        <v>#DIV/0!</v>
      </c>
      <c r="AA16" s="155" t="e">
        <f t="shared" si="11"/>
        <v>#DIV/0!</v>
      </c>
      <c r="AB16" s="232" t="e">
        <f t="shared" si="12"/>
        <v>#DIV/0!</v>
      </c>
    </row>
    <row r="17" spans="1:59" ht="11.25" customHeight="1" x14ac:dyDescent="0.2">
      <c r="A17" s="80">
        <v>6</v>
      </c>
      <c r="B17" s="149"/>
      <c r="C17" s="149"/>
      <c r="D17" s="149"/>
      <c r="E17" s="150"/>
      <c r="F17" s="151"/>
      <c r="G17" s="304">
        <f t="shared" si="1"/>
        <v>0</v>
      </c>
      <c r="H17" s="149"/>
      <c r="I17" s="149"/>
      <c r="J17" s="71" t="e">
        <f t="shared" si="2"/>
        <v>#DIV/0!</v>
      </c>
      <c r="K17" s="72" t="e">
        <f t="shared" si="3"/>
        <v>#DIV/0!</v>
      </c>
      <c r="L17" s="73" t="e">
        <f t="shared" si="0"/>
        <v>#DIV/0!</v>
      </c>
      <c r="M17" s="74" t="e">
        <f t="shared" si="4"/>
        <v>#DIV/0!</v>
      </c>
      <c r="N17" s="73" t="e">
        <f t="shared" si="5"/>
        <v>#DIV/0!</v>
      </c>
      <c r="O17" s="73" t="e">
        <f t="shared" si="6"/>
        <v>#DIV/0!</v>
      </c>
      <c r="P17" s="74" t="e">
        <f t="shared" si="7"/>
        <v>#DIV/0!</v>
      </c>
      <c r="Q17" s="73" t="e">
        <f t="shared" si="8"/>
        <v>#DIV/0!</v>
      </c>
      <c r="R17" s="154" t="e">
        <f t="shared" si="9"/>
        <v>#DIV/0!</v>
      </c>
      <c r="S17" s="219"/>
      <c r="T17" s="219"/>
      <c r="U17" s="219"/>
      <c r="V17" s="219"/>
      <c r="W17" s="219"/>
      <c r="X17" s="149"/>
      <c r="Y17" s="149"/>
      <c r="Z17" s="232" t="e">
        <f t="shared" si="10"/>
        <v>#DIV/0!</v>
      </c>
      <c r="AA17" s="155" t="e">
        <f t="shared" si="11"/>
        <v>#DIV/0!</v>
      </c>
      <c r="AB17" s="232" t="e">
        <f t="shared" si="12"/>
        <v>#DIV/0!</v>
      </c>
    </row>
    <row r="18" spans="1:59" ht="11.25" customHeight="1" x14ac:dyDescent="0.2">
      <c r="A18" s="80">
        <v>7</v>
      </c>
      <c r="B18" s="149"/>
      <c r="C18" s="149"/>
      <c r="D18" s="149"/>
      <c r="E18" s="150"/>
      <c r="F18" s="151"/>
      <c r="G18" s="304">
        <f t="shared" si="1"/>
        <v>0</v>
      </c>
      <c r="H18" s="149"/>
      <c r="I18" s="149"/>
      <c r="J18" s="71" t="e">
        <f t="shared" si="2"/>
        <v>#DIV/0!</v>
      </c>
      <c r="K18" s="72" t="e">
        <f t="shared" si="3"/>
        <v>#DIV/0!</v>
      </c>
      <c r="L18" s="73" t="e">
        <f t="shared" si="0"/>
        <v>#DIV/0!</v>
      </c>
      <c r="M18" s="74" t="e">
        <f t="shared" si="4"/>
        <v>#DIV/0!</v>
      </c>
      <c r="N18" s="73" t="e">
        <f t="shared" si="5"/>
        <v>#DIV/0!</v>
      </c>
      <c r="O18" s="73" t="e">
        <f t="shared" si="6"/>
        <v>#DIV/0!</v>
      </c>
      <c r="P18" s="74" t="e">
        <f t="shared" si="7"/>
        <v>#DIV/0!</v>
      </c>
      <c r="Q18" s="73" t="e">
        <f t="shared" si="8"/>
        <v>#DIV/0!</v>
      </c>
      <c r="R18" s="154" t="e">
        <f t="shared" si="9"/>
        <v>#DIV/0!</v>
      </c>
      <c r="S18" s="219"/>
      <c r="T18" s="219"/>
      <c r="U18" s="219"/>
      <c r="V18" s="219"/>
      <c r="W18" s="219"/>
      <c r="X18" s="149"/>
      <c r="Y18" s="149"/>
      <c r="Z18" s="232" t="e">
        <f t="shared" si="10"/>
        <v>#DIV/0!</v>
      </c>
      <c r="AA18" s="155" t="e">
        <f t="shared" si="11"/>
        <v>#DIV/0!</v>
      </c>
      <c r="AB18" s="232" t="e">
        <f t="shared" si="12"/>
        <v>#DIV/0!</v>
      </c>
    </row>
    <row r="19" spans="1:59" ht="11.25" customHeight="1" x14ac:dyDescent="0.2">
      <c r="A19" s="80">
        <v>8</v>
      </c>
      <c r="B19" s="149"/>
      <c r="C19" s="149"/>
      <c r="D19" s="149"/>
      <c r="E19" s="150"/>
      <c r="F19" s="151"/>
      <c r="G19" s="304">
        <f t="shared" si="1"/>
        <v>0</v>
      </c>
      <c r="H19" s="149"/>
      <c r="I19" s="149"/>
      <c r="J19" s="71" t="e">
        <f t="shared" si="2"/>
        <v>#DIV/0!</v>
      </c>
      <c r="K19" s="72" t="e">
        <f t="shared" si="3"/>
        <v>#DIV/0!</v>
      </c>
      <c r="L19" s="73" t="e">
        <f t="shared" si="0"/>
        <v>#DIV/0!</v>
      </c>
      <c r="M19" s="74" t="e">
        <f t="shared" si="4"/>
        <v>#DIV/0!</v>
      </c>
      <c r="N19" s="73" t="e">
        <f t="shared" si="5"/>
        <v>#DIV/0!</v>
      </c>
      <c r="O19" s="73" t="e">
        <f t="shared" si="6"/>
        <v>#DIV/0!</v>
      </c>
      <c r="P19" s="74" t="e">
        <f t="shared" si="7"/>
        <v>#DIV/0!</v>
      </c>
      <c r="Q19" s="73" t="e">
        <f t="shared" si="8"/>
        <v>#DIV/0!</v>
      </c>
      <c r="R19" s="154" t="e">
        <f t="shared" si="9"/>
        <v>#DIV/0!</v>
      </c>
      <c r="S19" s="219"/>
      <c r="T19" s="219"/>
      <c r="U19" s="219"/>
      <c r="V19" s="219"/>
      <c r="W19" s="219"/>
      <c r="X19" s="149"/>
      <c r="Y19" s="149"/>
      <c r="Z19" s="232" t="e">
        <f t="shared" si="10"/>
        <v>#DIV/0!</v>
      </c>
      <c r="AA19" s="155" t="e">
        <f t="shared" si="11"/>
        <v>#DIV/0!</v>
      </c>
      <c r="AB19" s="232" t="e">
        <f t="shared" si="12"/>
        <v>#DIV/0!</v>
      </c>
    </row>
    <row r="20" spans="1:59" ht="11.25" customHeight="1" x14ac:dyDescent="0.2">
      <c r="A20" s="80">
        <v>9</v>
      </c>
      <c r="B20" s="149"/>
      <c r="C20" s="149"/>
      <c r="D20" s="149"/>
      <c r="E20" s="150"/>
      <c r="F20" s="151"/>
      <c r="G20" s="304">
        <f t="shared" si="1"/>
        <v>0</v>
      </c>
      <c r="H20" s="149"/>
      <c r="I20" s="149"/>
      <c r="J20" s="71" t="e">
        <f t="shared" si="2"/>
        <v>#DIV/0!</v>
      </c>
      <c r="K20" s="72" t="e">
        <f t="shared" si="3"/>
        <v>#DIV/0!</v>
      </c>
      <c r="L20" s="73" t="e">
        <f t="shared" si="0"/>
        <v>#DIV/0!</v>
      </c>
      <c r="M20" s="74" t="e">
        <f t="shared" si="4"/>
        <v>#DIV/0!</v>
      </c>
      <c r="N20" s="73" t="e">
        <f t="shared" si="5"/>
        <v>#DIV/0!</v>
      </c>
      <c r="O20" s="73" t="e">
        <f t="shared" si="6"/>
        <v>#DIV/0!</v>
      </c>
      <c r="P20" s="74" t="e">
        <f t="shared" si="7"/>
        <v>#DIV/0!</v>
      </c>
      <c r="Q20" s="73" t="e">
        <f t="shared" si="8"/>
        <v>#DIV/0!</v>
      </c>
      <c r="R20" s="154" t="e">
        <f t="shared" si="9"/>
        <v>#DIV/0!</v>
      </c>
      <c r="S20" s="219"/>
      <c r="T20" s="219"/>
      <c r="U20" s="219"/>
      <c r="V20" s="219"/>
      <c r="W20" s="219"/>
      <c r="X20" s="149"/>
      <c r="Y20" s="149"/>
      <c r="Z20" s="232" t="e">
        <f t="shared" si="10"/>
        <v>#DIV/0!</v>
      </c>
      <c r="AA20" s="155" t="e">
        <f t="shared" si="11"/>
        <v>#DIV/0!</v>
      </c>
      <c r="AB20" s="232" t="e">
        <f t="shared" si="12"/>
        <v>#DIV/0!</v>
      </c>
    </row>
    <row r="21" spans="1:59" ht="11.25" customHeight="1" x14ac:dyDescent="0.2">
      <c r="A21" s="80">
        <v>10</v>
      </c>
      <c r="B21" s="149"/>
      <c r="C21" s="149"/>
      <c r="D21" s="149"/>
      <c r="E21" s="150"/>
      <c r="F21" s="151"/>
      <c r="G21" s="304">
        <f t="shared" si="1"/>
        <v>0</v>
      </c>
      <c r="H21" s="149"/>
      <c r="I21" s="149"/>
      <c r="J21" s="71" t="e">
        <f t="shared" si="2"/>
        <v>#DIV/0!</v>
      </c>
      <c r="K21" s="72" t="e">
        <f t="shared" si="3"/>
        <v>#DIV/0!</v>
      </c>
      <c r="L21" s="73" t="e">
        <f t="shared" si="0"/>
        <v>#DIV/0!</v>
      </c>
      <c r="M21" s="74" t="e">
        <f t="shared" si="4"/>
        <v>#DIV/0!</v>
      </c>
      <c r="N21" s="73" t="e">
        <f t="shared" si="5"/>
        <v>#DIV/0!</v>
      </c>
      <c r="O21" s="73" t="e">
        <f t="shared" si="6"/>
        <v>#DIV/0!</v>
      </c>
      <c r="P21" s="74" t="e">
        <f t="shared" si="7"/>
        <v>#DIV/0!</v>
      </c>
      <c r="Q21" s="73" t="e">
        <f t="shared" si="8"/>
        <v>#DIV/0!</v>
      </c>
      <c r="R21" s="154" t="e">
        <f t="shared" si="9"/>
        <v>#DIV/0!</v>
      </c>
      <c r="S21" s="219"/>
      <c r="T21" s="219"/>
      <c r="U21" s="219"/>
      <c r="V21" s="219"/>
      <c r="W21" s="219"/>
      <c r="X21" s="149"/>
      <c r="Y21" s="149"/>
      <c r="Z21" s="232" t="e">
        <f t="shared" si="10"/>
        <v>#DIV/0!</v>
      </c>
      <c r="AA21" s="155" t="e">
        <f t="shared" si="11"/>
        <v>#DIV/0!</v>
      </c>
      <c r="AB21" s="232" t="e">
        <f t="shared" si="12"/>
        <v>#DIV/0!</v>
      </c>
    </row>
    <row r="22" spans="1:59" s="210" customFormat="1" ht="11.25" customHeight="1" x14ac:dyDescent="0.2">
      <c r="A22" s="214"/>
      <c r="B22" s="221" t="s">
        <v>141</v>
      </c>
      <c r="C22" s="214">
        <f>SUM(C12:C21)</f>
        <v>0</v>
      </c>
      <c r="D22" s="200"/>
      <c r="E22" s="201"/>
      <c r="F22" s="202"/>
      <c r="G22" s="203"/>
      <c r="H22" s="200"/>
      <c r="I22" s="200"/>
      <c r="J22" s="204"/>
      <c r="K22" s="205"/>
      <c r="L22" s="206"/>
      <c r="M22" s="204"/>
      <c r="N22" s="206"/>
      <c r="O22" s="206"/>
      <c r="P22" s="204"/>
      <c r="Q22" s="206"/>
      <c r="R22" s="206"/>
      <c r="S22" s="207"/>
      <c r="T22" s="207"/>
      <c r="U22" s="207"/>
      <c r="V22" s="207"/>
      <c r="W22" s="207"/>
      <c r="X22" s="200"/>
      <c r="Y22" s="200"/>
      <c r="Z22" s="208"/>
      <c r="AA22" s="208"/>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09"/>
      <c r="BA22" s="209"/>
      <c r="BB22" s="209"/>
      <c r="BC22" s="209"/>
      <c r="BD22" s="209"/>
      <c r="BE22" s="209"/>
      <c r="BF22" s="209"/>
      <c r="BG22" s="209"/>
    </row>
    <row r="23" spans="1:59" x14ac:dyDescent="0.2">
      <c r="R23"/>
      <c r="S23"/>
    </row>
    <row r="24" spans="1:59" ht="13.2" x14ac:dyDescent="0.25">
      <c r="A24" s="334" t="s">
        <v>143</v>
      </c>
      <c r="B24" s="335"/>
      <c r="C24" s="335"/>
      <c r="D24" s="335"/>
      <c r="E24" s="335"/>
      <c r="F24" s="335"/>
      <c r="G24" s="336"/>
      <c r="H24" s="340" t="s">
        <v>2</v>
      </c>
      <c r="I24" s="341"/>
      <c r="J24" s="341"/>
      <c r="K24" s="341"/>
      <c r="L24" s="341"/>
      <c r="M24" s="10"/>
      <c r="N24" s="11"/>
      <c r="O24" s="12"/>
      <c r="P24" s="12"/>
      <c r="Q24" s="12"/>
      <c r="R24" s="13"/>
      <c r="S24" s="158"/>
      <c r="T24" s="159"/>
      <c r="U24" s="160"/>
      <c r="V24" s="161"/>
      <c r="W24" s="161"/>
      <c r="X24" s="356" t="s">
        <v>4</v>
      </c>
      <c r="Y24" s="356"/>
      <c r="Z24" s="356"/>
      <c r="AA24" s="356"/>
      <c r="AB24" s="356"/>
    </row>
    <row r="25" spans="1:59" s="25" customFormat="1" ht="23.25" customHeight="1" x14ac:dyDescent="0.2">
      <c r="A25" s="16" t="s">
        <v>5</v>
      </c>
      <c r="B25" s="16" t="s">
        <v>6</v>
      </c>
      <c r="C25" s="16" t="s">
        <v>7</v>
      </c>
      <c r="D25" s="121" t="s">
        <v>129</v>
      </c>
      <c r="E25" s="16" t="s">
        <v>8</v>
      </c>
      <c r="F25" s="17" t="s">
        <v>9</v>
      </c>
      <c r="G25" s="17" t="s">
        <v>10</v>
      </c>
      <c r="H25" s="18" t="s">
        <v>11</v>
      </c>
      <c r="I25" s="19" t="s">
        <v>11</v>
      </c>
      <c r="J25" s="19" t="s">
        <v>12</v>
      </c>
      <c r="K25" s="18" t="s">
        <v>12</v>
      </c>
      <c r="L25" s="19" t="s">
        <v>13</v>
      </c>
      <c r="M25" s="20" t="s">
        <v>14</v>
      </c>
      <c r="N25" s="20" t="s">
        <v>14</v>
      </c>
      <c r="O25" s="21" t="s">
        <v>15</v>
      </c>
      <c r="P25" s="21" t="s">
        <v>16</v>
      </c>
      <c r="Q25" s="21" t="s">
        <v>16</v>
      </c>
      <c r="R25" s="22" t="s">
        <v>17</v>
      </c>
      <c r="S25" s="162"/>
      <c r="T25" s="163"/>
      <c r="U25" s="164"/>
      <c r="V25" s="164"/>
      <c r="W25" s="163"/>
      <c r="X25" s="226" t="s">
        <v>11</v>
      </c>
      <c r="Y25" s="226" t="s">
        <v>11</v>
      </c>
      <c r="Z25" s="226" t="s">
        <v>21</v>
      </c>
      <c r="AA25" s="226" t="s">
        <v>21</v>
      </c>
      <c r="AB25" s="226" t="s">
        <v>21</v>
      </c>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row>
    <row r="26" spans="1:59" s="36" customFormat="1" x14ac:dyDescent="0.2">
      <c r="A26" s="26"/>
      <c r="B26" s="26"/>
      <c r="C26" s="26"/>
      <c r="D26" s="33" t="s">
        <v>130</v>
      </c>
      <c r="E26" s="26"/>
      <c r="F26" s="27" t="s">
        <v>22</v>
      </c>
      <c r="G26" s="27" t="s">
        <v>23</v>
      </c>
      <c r="H26" s="28" t="s">
        <v>24</v>
      </c>
      <c r="I26" s="29" t="s">
        <v>25</v>
      </c>
      <c r="J26" s="29" t="s">
        <v>26</v>
      </c>
      <c r="K26" s="28" t="s">
        <v>26</v>
      </c>
      <c r="L26" s="30"/>
      <c r="M26" s="31" t="s">
        <v>27</v>
      </c>
      <c r="N26" s="31" t="s">
        <v>27</v>
      </c>
      <c r="O26" s="31" t="s">
        <v>27</v>
      </c>
      <c r="P26" s="31" t="s">
        <v>27</v>
      </c>
      <c r="Q26" s="31" t="s">
        <v>27</v>
      </c>
      <c r="R26" s="32"/>
      <c r="S26" s="165"/>
      <c r="T26" s="166"/>
      <c r="U26" s="167"/>
      <c r="V26" s="166"/>
      <c r="W26" s="166"/>
      <c r="X26" s="227" t="s">
        <v>24</v>
      </c>
      <c r="Y26" s="227" t="s">
        <v>25</v>
      </c>
      <c r="Z26" s="227" t="s">
        <v>26</v>
      </c>
      <c r="AA26" s="227" t="s">
        <v>27</v>
      </c>
      <c r="AB26" s="226" t="s">
        <v>158</v>
      </c>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row>
    <row r="27" spans="1:59" s="45" customFormat="1" x14ac:dyDescent="0.2">
      <c r="A27" s="37"/>
      <c r="B27" s="37" t="s">
        <v>28</v>
      </c>
      <c r="C27" s="37" t="s">
        <v>28</v>
      </c>
      <c r="D27" s="152" t="s">
        <v>34</v>
      </c>
      <c r="E27" s="37" t="s">
        <v>28</v>
      </c>
      <c r="F27" s="38" t="s">
        <v>28</v>
      </c>
      <c r="G27" s="38" t="s">
        <v>29</v>
      </c>
      <c r="H27" s="39" t="s">
        <v>30</v>
      </c>
      <c r="I27" s="40" t="s">
        <v>30</v>
      </c>
      <c r="J27" s="40" t="s">
        <v>31</v>
      </c>
      <c r="K27" s="41" t="s">
        <v>32</v>
      </c>
      <c r="L27" s="40" t="s">
        <v>33</v>
      </c>
      <c r="M27" s="42" t="s">
        <v>34</v>
      </c>
      <c r="N27" s="42" t="s">
        <v>32</v>
      </c>
      <c r="O27" s="43" t="s">
        <v>34</v>
      </c>
      <c r="P27" s="43" t="s">
        <v>34</v>
      </c>
      <c r="Q27" s="44" t="s">
        <v>32</v>
      </c>
      <c r="R27" s="44" t="s">
        <v>34</v>
      </c>
      <c r="S27" s="168"/>
      <c r="T27" s="169"/>
      <c r="U27" s="170"/>
      <c r="V27" s="170"/>
      <c r="W27" s="171"/>
      <c r="X27" s="227" t="s">
        <v>30</v>
      </c>
      <c r="Y27" s="227" t="s">
        <v>30</v>
      </c>
      <c r="Z27" s="228" t="s">
        <v>31</v>
      </c>
      <c r="AA27" s="227" t="s">
        <v>32</v>
      </c>
      <c r="AB27" s="95" t="s">
        <v>34</v>
      </c>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row>
    <row r="28" spans="1:59" s="53" customFormat="1" x14ac:dyDescent="0.2">
      <c r="A28" s="35"/>
      <c r="B28" s="35"/>
      <c r="C28" s="33" t="s">
        <v>35</v>
      </c>
      <c r="D28" s="33" t="s">
        <v>145</v>
      </c>
      <c r="E28" s="35" t="s">
        <v>36</v>
      </c>
      <c r="F28" s="35" t="s">
        <v>37</v>
      </c>
      <c r="G28" s="50" t="s">
        <v>38</v>
      </c>
      <c r="H28" s="29" t="s">
        <v>39</v>
      </c>
      <c r="I28" s="29" t="s">
        <v>40</v>
      </c>
      <c r="J28" s="46" t="s">
        <v>41</v>
      </c>
      <c r="K28" s="47" t="s">
        <v>42</v>
      </c>
      <c r="L28" s="48" t="s">
        <v>43</v>
      </c>
      <c r="M28" s="29" t="s">
        <v>44</v>
      </c>
      <c r="N28" s="46" t="s">
        <v>45</v>
      </c>
      <c r="O28" s="28" t="s">
        <v>46</v>
      </c>
      <c r="P28" s="46" t="s">
        <v>47</v>
      </c>
      <c r="Q28" s="49" t="s">
        <v>48</v>
      </c>
      <c r="R28" s="49" t="s">
        <v>49</v>
      </c>
      <c r="S28" s="172"/>
      <c r="T28" s="172"/>
      <c r="U28" s="172"/>
      <c r="V28" s="172"/>
      <c r="W28" s="173"/>
      <c r="X28" s="227" t="s">
        <v>55</v>
      </c>
      <c r="Y28" s="227" t="s">
        <v>56</v>
      </c>
      <c r="Z28" s="228" t="s">
        <v>57</v>
      </c>
      <c r="AA28" s="228" t="s">
        <v>58</v>
      </c>
      <c r="AB28" s="228" t="s">
        <v>59</v>
      </c>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row>
    <row r="29" spans="1:59" s="53" customFormat="1" ht="21.6" x14ac:dyDescent="0.2">
      <c r="A29" s="35"/>
      <c r="B29" s="35"/>
      <c r="C29" s="35"/>
      <c r="D29" s="104" t="s">
        <v>137</v>
      </c>
      <c r="E29" s="35"/>
      <c r="F29" s="35"/>
      <c r="G29" s="157" t="s">
        <v>90</v>
      </c>
      <c r="H29" s="48"/>
      <c r="I29" s="29"/>
      <c r="J29" s="55" t="s">
        <v>61</v>
      </c>
      <c r="K29" s="55" t="s">
        <v>62</v>
      </c>
      <c r="L29" s="55" t="s">
        <v>63</v>
      </c>
      <c r="M29" s="56" t="s">
        <v>64</v>
      </c>
      <c r="N29" s="55" t="s">
        <v>65</v>
      </c>
      <c r="O29" s="57" t="s">
        <v>66</v>
      </c>
      <c r="P29" s="55" t="s">
        <v>136</v>
      </c>
      <c r="Q29" s="58" t="s">
        <v>67</v>
      </c>
      <c r="R29" s="54" t="s">
        <v>17</v>
      </c>
      <c r="S29" s="218"/>
      <c r="T29" s="218"/>
      <c r="U29" s="218"/>
      <c r="V29" s="218"/>
      <c r="W29" s="173"/>
      <c r="X29" s="227"/>
      <c r="Y29" s="227"/>
      <c r="Z29" s="229" t="s">
        <v>61</v>
      </c>
      <c r="AA29" s="229" t="s">
        <v>236</v>
      </c>
      <c r="AB29" s="229" t="s">
        <v>69</v>
      </c>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row>
    <row r="30" spans="1:59" s="68" customFormat="1" ht="40.799999999999997" x14ac:dyDescent="0.2">
      <c r="A30" s="60"/>
      <c r="B30" s="60"/>
      <c r="C30" s="60"/>
      <c r="D30" s="153" t="s">
        <v>131</v>
      </c>
      <c r="E30" s="60"/>
      <c r="F30" s="60"/>
      <c r="G30" s="78" t="s">
        <v>91</v>
      </c>
      <c r="H30" s="79"/>
      <c r="I30" s="62"/>
      <c r="J30" s="63" t="s">
        <v>72</v>
      </c>
      <c r="K30" s="64" t="s">
        <v>73</v>
      </c>
      <c r="L30" s="65" t="s">
        <v>74</v>
      </c>
      <c r="M30" s="65" t="s">
        <v>75</v>
      </c>
      <c r="N30" s="63" t="s">
        <v>76</v>
      </c>
      <c r="O30" s="66" t="s">
        <v>77</v>
      </c>
      <c r="P30" s="65" t="s">
        <v>132</v>
      </c>
      <c r="Q30" s="67" t="s">
        <v>78</v>
      </c>
      <c r="R30" s="67" t="s">
        <v>79</v>
      </c>
      <c r="S30" s="174"/>
      <c r="T30" s="175"/>
      <c r="U30" s="175"/>
      <c r="V30" s="175"/>
      <c r="W30" s="176"/>
      <c r="X30" s="230"/>
      <c r="Y30" s="230"/>
      <c r="Z30" s="229" t="s">
        <v>235</v>
      </c>
      <c r="AA30" s="229" t="s">
        <v>237</v>
      </c>
      <c r="AB30" s="231" t="s">
        <v>84</v>
      </c>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1.25" customHeight="1" x14ac:dyDescent="0.2">
      <c r="A31" s="80">
        <v>1</v>
      </c>
      <c r="B31" s="214">
        <f>B12</f>
        <v>0</v>
      </c>
      <c r="C31" s="214">
        <f>C12</f>
        <v>0</v>
      </c>
      <c r="D31" s="214">
        <f>D12</f>
        <v>0</v>
      </c>
      <c r="E31" s="215">
        <f>E12</f>
        <v>0</v>
      </c>
      <c r="F31" s="216">
        <f>F12</f>
        <v>0</v>
      </c>
      <c r="G31" s="304">
        <f>(F31*F31)*(PI()*E31)</f>
        <v>0</v>
      </c>
      <c r="H31" s="149"/>
      <c r="I31" s="149"/>
      <c r="J31" s="71" t="e">
        <f>(H31-I31)/I31</f>
        <v>#DIV/0!</v>
      </c>
      <c r="K31" s="72" t="e">
        <f>J31*100</f>
        <v>#DIV/0!</v>
      </c>
      <c r="L31" s="73" t="e">
        <f t="shared" ref="L31:L40" si="13">I31/G31</f>
        <v>#DIV/0!</v>
      </c>
      <c r="M31" s="74" t="e">
        <f>J31*L31</f>
        <v>#DIV/0!</v>
      </c>
      <c r="N31" s="73" t="e">
        <f>K31*L31</f>
        <v>#DIV/0!</v>
      </c>
      <c r="O31" s="73" t="e">
        <f>(1-L31/2.65)</f>
        <v>#DIV/0!</v>
      </c>
      <c r="P31" s="74" t="e">
        <f>O31-D31</f>
        <v>#DIV/0!</v>
      </c>
      <c r="Q31" s="73" t="e">
        <f>P31*100</f>
        <v>#DIV/0!</v>
      </c>
      <c r="R31" s="154" t="e">
        <f>P31-M31</f>
        <v>#DIV/0!</v>
      </c>
      <c r="S31" s="219"/>
      <c r="T31" s="219"/>
      <c r="U31" s="219"/>
      <c r="V31" s="219"/>
      <c r="W31" s="219"/>
      <c r="X31" s="149"/>
      <c r="Y31" s="149"/>
      <c r="Z31" s="232" t="e">
        <f>((X31-Y31)/Y31)</f>
        <v>#DIV/0!</v>
      </c>
      <c r="AA31" s="155" t="e">
        <f>Z31*P85*100</f>
        <v>#DIV/0!</v>
      </c>
      <c r="AB31" s="232" t="e">
        <f>Z31*P85</f>
        <v>#DIV/0!</v>
      </c>
    </row>
    <row r="32" spans="1:59" ht="11.25" customHeight="1" x14ac:dyDescent="0.2">
      <c r="A32" s="80">
        <v>2</v>
      </c>
      <c r="B32" s="214">
        <f t="shared" ref="B32:F40" si="14">B13</f>
        <v>0</v>
      </c>
      <c r="C32" s="214">
        <f t="shared" si="14"/>
        <v>0</v>
      </c>
      <c r="D32" s="214">
        <f t="shared" si="14"/>
        <v>0</v>
      </c>
      <c r="E32" s="215">
        <f t="shared" si="14"/>
        <v>0</v>
      </c>
      <c r="F32" s="216">
        <f t="shared" si="14"/>
        <v>0</v>
      </c>
      <c r="G32" s="304">
        <f t="shared" ref="G32:G40" si="15">(F32*F32)*(PI()*E32)</f>
        <v>0</v>
      </c>
      <c r="H32" s="149"/>
      <c r="I32" s="149"/>
      <c r="J32" s="71" t="e">
        <f t="shared" ref="J32:J40" si="16">(H32-I32)/I32</f>
        <v>#DIV/0!</v>
      </c>
      <c r="K32" s="72" t="e">
        <f t="shared" ref="K32:K40" si="17">J32*100</f>
        <v>#DIV/0!</v>
      </c>
      <c r="L32" s="73" t="e">
        <f t="shared" si="13"/>
        <v>#DIV/0!</v>
      </c>
      <c r="M32" s="74" t="e">
        <f t="shared" ref="M32:M40" si="18">J32*L32</f>
        <v>#DIV/0!</v>
      </c>
      <c r="N32" s="73" t="e">
        <f t="shared" ref="N32:N40" si="19">K32*L32</f>
        <v>#DIV/0!</v>
      </c>
      <c r="O32" s="73" t="e">
        <f t="shared" ref="O32:O40" si="20">(1-L32/2.65)</f>
        <v>#DIV/0!</v>
      </c>
      <c r="P32" s="74" t="e">
        <f t="shared" ref="P32:P40" si="21">O32-D32</f>
        <v>#DIV/0!</v>
      </c>
      <c r="Q32" s="73" t="e">
        <f t="shared" ref="Q32:Q40" si="22">P32*100</f>
        <v>#DIV/0!</v>
      </c>
      <c r="R32" s="154" t="e">
        <f t="shared" ref="R32:R40" si="23">P32-M32</f>
        <v>#DIV/0!</v>
      </c>
      <c r="S32" s="219"/>
      <c r="T32" s="219"/>
      <c r="U32" s="219"/>
      <c r="V32" s="219"/>
      <c r="W32" s="219"/>
      <c r="X32" s="149"/>
      <c r="Y32" s="149"/>
      <c r="Z32" s="232" t="e">
        <f t="shared" ref="Z32:Z40" si="24">((X32-Y32)/Y32)</f>
        <v>#DIV/0!</v>
      </c>
      <c r="AA32" s="155" t="e">
        <f t="shared" ref="AA32:AA40" si="25">Z32*P86*100</f>
        <v>#DIV/0!</v>
      </c>
      <c r="AB32" s="232" t="e">
        <f t="shared" ref="AB32:AB40" si="26">Z32*P86</f>
        <v>#DIV/0!</v>
      </c>
    </row>
    <row r="33" spans="1:59" ht="11.25" customHeight="1" x14ac:dyDescent="0.2">
      <c r="A33" s="80">
        <v>3</v>
      </c>
      <c r="B33" s="214">
        <f t="shared" si="14"/>
        <v>0</v>
      </c>
      <c r="C33" s="214">
        <f t="shared" si="14"/>
        <v>0</v>
      </c>
      <c r="D33" s="214">
        <f t="shared" si="14"/>
        <v>0</v>
      </c>
      <c r="E33" s="215">
        <f t="shared" si="14"/>
        <v>0</v>
      </c>
      <c r="F33" s="216">
        <f t="shared" si="14"/>
        <v>0</v>
      </c>
      <c r="G33" s="304">
        <f t="shared" si="15"/>
        <v>0</v>
      </c>
      <c r="H33" s="149"/>
      <c r="I33" s="149"/>
      <c r="J33" s="71" t="e">
        <f t="shared" si="16"/>
        <v>#DIV/0!</v>
      </c>
      <c r="K33" s="72" t="e">
        <f t="shared" si="17"/>
        <v>#DIV/0!</v>
      </c>
      <c r="L33" s="73" t="e">
        <f t="shared" si="13"/>
        <v>#DIV/0!</v>
      </c>
      <c r="M33" s="74" t="e">
        <f t="shared" si="18"/>
        <v>#DIV/0!</v>
      </c>
      <c r="N33" s="73" t="e">
        <f t="shared" si="19"/>
        <v>#DIV/0!</v>
      </c>
      <c r="O33" s="73" t="e">
        <f t="shared" si="20"/>
        <v>#DIV/0!</v>
      </c>
      <c r="P33" s="74" t="e">
        <f t="shared" si="21"/>
        <v>#DIV/0!</v>
      </c>
      <c r="Q33" s="73" t="e">
        <f t="shared" si="22"/>
        <v>#DIV/0!</v>
      </c>
      <c r="R33" s="154" t="e">
        <f t="shared" si="23"/>
        <v>#DIV/0!</v>
      </c>
      <c r="S33" s="219"/>
      <c r="T33" s="219"/>
      <c r="U33" s="219"/>
      <c r="V33" s="219"/>
      <c r="W33" s="219"/>
      <c r="X33" s="149"/>
      <c r="Y33" s="149"/>
      <c r="Z33" s="232" t="e">
        <f t="shared" si="24"/>
        <v>#DIV/0!</v>
      </c>
      <c r="AA33" s="155" t="e">
        <f t="shared" si="25"/>
        <v>#DIV/0!</v>
      </c>
      <c r="AB33" s="232" t="e">
        <f t="shared" si="26"/>
        <v>#DIV/0!</v>
      </c>
    </row>
    <row r="34" spans="1:59" ht="11.25" customHeight="1" x14ac:dyDescent="0.2">
      <c r="A34" s="80">
        <v>4</v>
      </c>
      <c r="B34" s="214">
        <f t="shared" si="14"/>
        <v>0</v>
      </c>
      <c r="C34" s="214">
        <f t="shared" si="14"/>
        <v>0</v>
      </c>
      <c r="D34" s="214">
        <f t="shared" si="14"/>
        <v>0</v>
      </c>
      <c r="E34" s="215">
        <f t="shared" si="14"/>
        <v>0</v>
      </c>
      <c r="F34" s="216">
        <f t="shared" si="14"/>
        <v>0</v>
      </c>
      <c r="G34" s="304">
        <f t="shared" si="15"/>
        <v>0</v>
      </c>
      <c r="H34" s="149"/>
      <c r="I34" s="149"/>
      <c r="J34" s="71" t="e">
        <f t="shared" si="16"/>
        <v>#DIV/0!</v>
      </c>
      <c r="K34" s="72" t="e">
        <f t="shared" si="17"/>
        <v>#DIV/0!</v>
      </c>
      <c r="L34" s="73" t="e">
        <f t="shared" si="13"/>
        <v>#DIV/0!</v>
      </c>
      <c r="M34" s="74" t="e">
        <f t="shared" si="18"/>
        <v>#DIV/0!</v>
      </c>
      <c r="N34" s="73" t="e">
        <f t="shared" si="19"/>
        <v>#DIV/0!</v>
      </c>
      <c r="O34" s="73" t="e">
        <f t="shared" si="20"/>
        <v>#DIV/0!</v>
      </c>
      <c r="P34" s="74" t="e">
        <f t="shared" si="21"/>
        <v>#DIV/0!</v>
      </c>
      <c r="Q34" s="73" t="e">
        <f t="shared" si="22"/>
        <v>#DIV/0!</v>
      </c>
      <c r="R34" s="154" t="e">
        <f t="shared" si="23"/>
        <v>#DIV/0!</v>
      </c>
      <c r="S34" s="219"/>
      <c r="T34" s="219"/>
      <c r="U34" s="219"/>
      <c r="V34" s="219"/>
      <c r="W34" s="219"/>
      <c r="X34" s="149"/>
      <c r="Y34" s="149"/>
      <c r="Z34" s="232" t="e">
        <f t="shared" si="24"/>
        <v>#DIV/0!</v>
      </c>
      <c r="AA34" s="155" t="e">
        <f t="shared" si="25"/>
        <v>#DIV/0!</v>
      </c>
      <c r="AB34" s="232" t="e">
        <f t="shared" si="26"/>
        <v>#DIV/0!</v>
      </c>
    </row>
    <row r="35" spans="1:59" ht="11.25" customHeight="1" x14ac:dyDescent="0.2">
      <c r="A35" s="80">
        <v>5</v>
      </c>
      <c r="B35" s="214">
        <f t="shared" si="14"/>
        <v>0</v>
      </c>
      <c r="C35" s="214">
        <f t="shared" si="14"/>
        <v>0</v>
      </c>
      <c r="D35" s="214">
        <f t="shared" si="14"/>
        <v>0</v>
      </c>
      <c r="E35" s="215">
        <f t="shared" si="14"/>
        <v>0</v>
      </c>
      <c r="F35" s="216">
        <f t="shared" si="14"/>
        <v>0</v>
      </c>
      <c r="G35" s="304">
        <f t="shared" si="15"/>
        <v>0</v>
      </c>
      <c r="H35" s="149"/>
      <c r="I35" s="149"/>
      <c r="J35" s="71" t="e">
        <f t="shared" si="16"/>
        <v>#DIV/0!</v>
      </c>
      <c r="K35" s="72" t="e">
        <f t="shared" si="17"/>
        <v>#DIV/0!</v>
      </c>
      <c r="L35" s="73" t="e">
        <f t="shared" si="13"/>
        <v>#DIV/0!</v>
      </c>
      <c r="M35" s="74" t="e">
        <f t="shared" si="18"/>
        <v>#DIV/0!</v>
      </c>
      <c r="N35" s="73" t="e">
        <f t="shared" si="19"/>
        <v>#DIV/0!</v>
      </c>
      <c r="O35" s="73" t="e">
        <f t="shared" si="20"/>
        <v>#DIV/0!</v>
      </c>
      <c r="P35" s="74" t="e">
        <f t="shared" si="21"/>
        <v>#DIV/0!</v>
      </c>
      <c r="Q35" s="73" t="e">
        <f t="shared" si="22"/>
        <v>#DIV/0!</v>
      </c>
      <c r="R35" s="154" t="e">
        <f t="shared" si="23"/>
        <v>#DIV/0!</v>
      </c>
      <c r="S35" s="219"/>
      <c r="T35" s="219"/>
      <c r="U35" s="219"/>
      <c r="V35" s="219"/>
      <c r="W35" s="219"/>
      <c r="X35" s="149"/>
      <c r="Y35" s="149"/>
      <c r="Z35" s="232" t="e">
        <f t="shared" si="24"/>
        <v>#DIV/0!</v>
      </c>
      <c r="AA35" s="155" t="e">
        <f t="shared" si="25"/>
        <v>#DIV/0!</v>
      </c>
      <c r="AB35" s="232" t="e">
        <f t="shared" si="26"/>
        <v>#DIV/0!</v>
      </c>
    </row>
    <row r="36" spans="1:59" ht="11.25" customHeight="1" x14ac:dyDescent="0.2">
      <c r="A36" s="80">
        <v>6</v>
      </c>
      <c r="B36" s="214">
        <f t="shared" si="14"/>
        <v>0</v>
      </c>
      <c r="C36" s="214">
        <f t="shared" si="14"/>
        <v>0</v>
      </c>
      <c r="D36" s="214">
        <f t="shared" si="14"/>
        <v>0</v>
      </c>
      <c r="E36" s="215">
        <f t="shared" si="14"/>
        <v>0</v>
      </c>
      <c r="F36" s="216">
        <f t="shared" si="14"/>
        <v>0</v>
      </c>
      <c r="G36" s="304">
        <f t="shared" si="15"/>
        <v>0</v>
      </c>
      <c r="H36" s="149"/>
      <c r="I36" s="149"/>
      <c r="J36" s="71" t="e">
        <f t="shared" si="16"/>
        <v>#DIV/0!</v>
      </c>
      <c r="K36" s="72" t="e">
        <f t="shared" si="17"/>
        <v>#DIV/0!</v>
      </c>
      <c r="L36" s="73" t="e">
        <f t="shared" si="13"/>
        <v>#DIV/0!</v>
      </c>
      <c r="M36" s="74" t="e">
        <f t="shared" si="18"/>
        <v>#DIV/0!</v>
      </c>
      <c r="N36" s="73" t="e">
        <f t="shared" si="19"/>
        <v>#DIV/0!</v>
      </c>
      <c r="O36" s="73" t="e">
        <f t="shared" si="20"/>
        <v>#DIV/0!</v>
      </c>
      <c r="P36" s="74" t="e">
        <f t="shared" si="21"/>
        <v>#DIV/0!</v>
      </c>
      <c r="Q36" s="73" t="e">
        <f t="shared" si="22"/>
        <v>#DIV/0!</v>
      </c>
      <c r="R36" s="154" t="e">
        <f t="shared" si="23"/>
        <v>#DIV/0!</v>
      </c>
      <c r="S36" s="219"/>
      <c r="T36" s="219"/>
      <c r="U36" s="219"/>
      <c r="V36" s="219"/>
      <c r="W36" s="219"/>
      <c r="X36" s="149"/>
      <c r="Y36" s="149"/>
      <c r="Z36" s="232" t="e">
        <f t="shared" si="24"/>
        <v>#DIV/0!</v>
      </c>
      <c r="AA36" s="155" t="e">
        <f t="shared" si="25"/>
        <v>#DIV/0!</v>
      </c>
      <c r="AB36" s="232" t="e">
        <f t="shared" si="26"/>
        <v>#DIV/0!</v>
      </c>
    </row>
    <row r="37" spans="1:59" ht="11.25" customHeight="1" x14ac:dyDescent="0.2">
      <c r="A37" s="80">
        <v>7</v>
      </c>
      <c r="B37" s="214">
        <f t="shared" si="14"/>
        <v>0</v>
      </c>
      <c r="C37" s="214">
        <f t="shared" si="14"/>
        <v>0</v>
      </c>
      <c r="D37" s="214">
        <f t="shared" si="14"/>
        <v>0</v>
      </c>
      <c r="E37" s="215">
        <f t="shared" si="14"/>
        <v>0</v>
      </c>
      <c r="F37" s="216">
        <f t="shared" si="14"/>
        <v>0</v>
      </c>
      <c r="G37" s="304">
        <f t="shared" si="15"/>
        <v>0</v>
      </c>
      <c r="H37" s="149"/>
      <c r="I37" s="149"/>
      <c r="J37" s="71" t="e">
        <f t="shared" si="16"/>
        <v>#DIV/0!</v>
      </c>
      <c r="K37" s="72" t="e">
        <f t="shared" si="17"/>
        <v>#DIV/0!</v>
      </c>
      <c r="L37" s="73" t="e">
        <f t="shared" si="13"/>
        <v>#DIV/0!</v>
      </c>
      <c r="M37" s="74" t="e">
        <f t="shared" si="18"/>
        <v>#DIV/0!</v>
      </c>
      <c r="N37" s="73" t="e">
        <f t="shared" si="19"/>
        <v>#DIV/0!</v>
      </c>
      <c r="O37" s="73" t="e">
        <f t="shared" si="20"/>
        <v>#DIV/0!</v>
      </c>
      <c r="P37" s="74" t="e">
        <f t="shared" si="21"/>
        <v>#DIV/0!</v>
      </c>
      <c r="Q37" s="73" t="e">
        <f t="shared" si="22"/>
        <v>#DIV/0!</v>
      </c>
      <c r="R37" s="154" t="e">
        <f t="shared" si="23"/>
        <v>#DIV/0!</v>
      </c>
      <c r="S37" s="219"/>
      <c r="T37" s="219"/>
      <c r="U37" s="219"/>
      <c r="V37" s="219"/>
      <c r="W37" s="219"/>
      <c r="X37" s="149"/>
      <c r="Y37" s="149"/>
      <c r="Z37" s="232" t="e">
        <f t="shared" si="24"/>
        <v>#DIV/0!</v>
      </c>
      <c r="AA37" s="155" t="e">
        <f t="shared" si="25"/>
        <v>#DIV/0!</v>
      </c>
      <c r="AB37" s="232" t="e">
        <f t="shared" si="26"/>
        <v>#DIV/0!</v>
      </c>
    </row>
    <row r="38" spans="1:59" ht="11.25" customHeight="1" x14ac:dyDescent="0.2">
      <c r="A38" s="80">
        <v>8</v>
      </c>
      <c r="B38" s="214">
        <f t="shared" si="14"/>
        <v>0</v>
      </c>
      <c r="C38" s="214">
        <f t="shared" si="14"/>
        <v>0</v>
      </c>
      <c r="D38" s="214">
        <f t="shared" si="14"/>
        <v>0</v>
      </c>
      <c r="E38" s="215">
        <f t="shared" si="14"/>
        <v>0</v>
      </c>
      <c r="F38" s="216">
        <f t="shared" si="14"/>
        <v>0</v>
      </c>
      <c r="G38" s="304">
        <f t="shared" si="15"/>
        <v>0</v>
      </c>
      <c r="H38" s="149"/>
      <c r="I38" s="149"/>
      <c r="J38" s="71" t="e">
        <f t="shared" si="16"/>
        <v>#DIV/0!</v>
      </c>
      <c r="K38" s="72" t="e">
        <f t="shared" si="17"/>
        <v>#DIV/0!</v>
      </c>
      <c r="L38" s="73" t="e">
        <f t="shared" si="13"/>
        <v>#DIV/0!</v>
      </c>
      <c r="M38" s="74" t="e">
        <f t="shared" si="18"/>
        <v>#DIV/0!</v>
      </c>
      <c r="N38" s="73" t="e">
        <f t="shared" si="19"/>
        <v>#DIV/0!</v>
      </c>
      <c r="O38" s="73" t="e">
        <f t="shared" si="20"/>
        <v>#DIV/0!</v>
      </c>
      <c r="P38" s="74" t="e">
        <f t="shared" si="21"/>
        <v>#DIV/0!</v>
      </c>
      <c r="Q38" s="73" t="e">
        <f t="shared" si="22"/>
        <v>#DIV/0!</v>
      </c>
      <c r="R38" s="154" t="e">
        <f t="shared" si="23"/>
        <v>#DIV/0!</v>
      </c>
      <c r="S38" s="219"/>
      <c r="T38" s="219"/>
      <c r="U38" s="219"/>
      <c r="V38" s="219"/>
      <c r="W38" s="219"/>
      <c r="X38" s="149"/>
      <c r="Y38" s="149"/>
      <c r="Z38" s="232" t="e">
        <f t="shared" si="24"/>
        <v>#DIV/0!</v>
      </c>
      <c r="AA38" s="155" t="e">
        <f t="shared" si="25"/>
        <v>#DIV/0!</v>
      </c>
      <c r="AB38" s="232" t="e">
        <f t="shared" si="26"/>
        <v>#DIV/0!</v>
      </c>
    </row>
    <row r="39" spans="1:59" ht="11.25" customHeight="1" x14ac:dyDescent="0.2">
      <c r="A39" s="80">
        <v>9</v>
      </c>
      <c r="B39" s="214">
        <f t="shared" si="14"/>
        <v>0</v>
      </c>
      <c r="C39" s="214">
        <f t="shared" si="14"/>
        <v>0</v>
      </c>
      <c r="D39" s="214">
        <f t="shared" si="14"/>
        <v>0</v>
      </c>
      <c r="E39" s="215">
        <f t="shared" si="14"/>
        <v>0</v>
      </c>
      <c r="F39" s="216">
        <f t="shared" si="14"/>
        <v>0</v>
      </c>
      <c r="G39" s="304">
        <f t="shared" si="15"/>
        <v>0</v>
      </c>
      <c r="H39" s="149"/>
      <c r="I39" s="149"/>
      <c r="J39" s="71" t="e">
        <f t="shared" si="16"/>
        <v>#DIV/0!</v>
      </c>
      <c r="K39" s="72" t="e">
        <f t="shared" si="17"/>
        <v>#DIV/0!</v>
      </c>
      <c r="L39" s="73" t="e">
        <f t="shared" si="13"/>
        <v>#DIV/0!</v>
      </c>
      <c r="M39" s="74" t="e">
        <f t="shared" si="18"/>
        <v>#DIV/0!</v>
      </c>
      <c r="N39" s="73" t="e">
        <f t="shared" si="19"/>
        <v>#DIV/0!</v>
      </c>
      <c r="O39" s="73" t="e">
        <f t="shared" si="20"/>
        <v>#DIV/0!</v>
      </c>
      <c r="P39" s="74" t="e">
        <f t="shared" si="21"/>
        <v>#DIV/0!</v>
      </c>
      <c r="Q39" s="73" t="e">
        <f t="shared" si="22"/>
        <v>#DIV/0!</v>
      </c>
      <c r="R39" s="154" t="e">
        <f t="shared" si="23"/>
        <v>#DIV/0!</v>
      </c>
      <c r="S39" s="219"/>
      <c r="T39" s="219"/>
      <c r="U39" s="219"/>
      <c r="V39" s="219"/>
      <c r="W39" s="219"/>
      <c r="X39" s="149"/>
      <c r="Y39" s="149"/>
      <c r="Z39" s="232" t="e">
        <f t="shared" si="24"/>
        <v>#DIV/0!</v>
      </c>
      <c r="AA39" s="155" t="e">
        <f t="shared" si="25"/>
        <v>#DIV/0!</v>
      </c>
      <c r="AB39" s="232" t="e">
        <f t="shared" si="26"/>
        <v>#DIV/0!</v>
      </c>
    </row>
    <row r="40" spans="1:59" ht="11.25" customHeight="1" x14ac:dyDescent="0.2">
      <c r="A40" s="80">
        <v>10</v>
      </c>
      <c r="B40" s="214">
        <f t="shared" si="14"/>
        <v>0</v>
      </c>
      <c r="C40" s="214">
        <f t="shared" si="14"/>
        <v>0</v>
      </c>
      <c r="D40" s="214">
        <f t="shared" si="14"/>
        <v>0</v>
      </c>
      <c r="E40" s="215">
        <f t="shared" si="14"/>
        <v>0</v>
      </c>
      <c r="F40" s="216">
        <f t="shared" si="14"/>
        <v>0</v>
      </c>
      <c r="G40" s="304">
        <f t="shared" si="15"/>
        <v>0</v>
      </c>
      <c r="H40" s="149"/>
      <c r="I40" s="149"/>
      <c r="J40" s="71" t="e">
        <f t="shared" si="16"/>
        <v>#DIV/0!</v>
      </c>
      <c r="K40" s="72" t="e">
        <f t="shared" si="17"/>
        <v>#DIV/0!</v>
      </c>
      <c r="L40" s="73" t="e">
        <f t="shared" si="13"/>
        <v>#DIV/0!</v>
      </c>
      <c r="M40" s="74" t="e">
        <f t="shared" si="18"/>
        <v>#DIV/0!</v>
      </c>
      <c r="N40" s="73" t="e">
        <f t="shared" si="19"/>
        <v>#DIV/0!</v>
      </c>
      <c r="O40" s="73" t="e">
        <f t="shared" si="20"/>
        <v>#DIV/0!</v>
      </c>
      <c r="P40" s="74" t="e">
        <f t="shared" si="21"/>
        <v>#DIV/0!</v>
      </c>
      <c r="Q40" s="73" t="e">
        <f t="shared" si="22"/>
        <v>#DIV/0!</v>
      </c>
      <c r="R40" s="154" t="e">
        <f t="shared" si="23"/>
        <v>#DIV/0!</v>
      </c>
      <c r="S40" s="219"/>
      <c r="T40" s="219"/>
      <c r="U40" s="219"/>
      <c r="V40" s="219"/>
      <c r="W40" s="219"/>
      <c r="X40" s="149"/>
      <c r="Y40" s="149"/>
      <c r="Z40" s="232" t="e">
        <f t="shared" si="24"/>
        <v>#DIV/0!</v>
      </c>
      <c r="AA40" s="155" t="e">
        <f t="shared" si="25"/>
        <v>#DIV/0!</v>
      </c>
      <c r="AB40" s="232" t="e">
        <f t="shared" si="26"/>
        <v>#DIV/0!</v>
      </c>
    </row>
    <row r="41" spans="1:59" s="210" customFormat="1" ht="11.25" customHeight="1" x14ac:dyDescent="0.2">
      <c r="A41" s="214"/>
      <c r="B41" s="221" t="s">
        <v>141</v>
      </c>
      <c r="C41" s="214">
        <f>SUM(C31:C40)</f>
        <v>0</v>
      </c>
      <c r="D41" s="200"/>
      <c r="E41" s="201"/>
      <c r="F41" s="202"/>
      <c r="G41" s="203"/>
      <c r="H41" s="200"/>
      <c r="I41" s="200"/>
      <c r="J41" s="204"/>
      <c r="K41" s="205"/>
      <c r="L41" s="206"/>
      <c r="M41" s="204"/>
      <c r="N41" s="206"/>
      <c r="O41" s="206"/>
      <c r="P41" s="204"/>
      <c r="Q41" s="206"/>
      <c r="R41" s="206"/>
      <c r="S41" s="207"/>
      <c r="T41" s="207"/>
      <c r="U41" s="207"/>
      <c r="V41" s="207"/>
      <c r="W41" s="207"/>
      <c r="X41" s="200"/>
      <c r="Y41" s="200"/>
      <c r="Z41" s="208"/>
      <c r="AA41" s="208"/>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row>
    <row r="42" spans="1:59" x14ac:dyDescent="0.2">
      <c r="R42"/>
      <c r="S42"/>
    </row>
    <row r="43" spans="1:59" ht="13.2" x14ac:dyDescent="0.25">
      <c r="A43" s="334" t="s">
        <v>144</v>
      </c>
      <c r="B43" s="335"/>
      <c r="C43" s="335"/>
      <c r="D43" s="335"/>
      <c r="E43" s="335"/>
      <c r="F43" s="335"/>
      <c r="G43" s="336"/>
      <c r="H43" s="340" t="s">
        <v>2</v>
      </c>
      <c r="I43" s="341"/>
      <c r="J43" s="341"/>
      <c r="K43" s="341"/>
      <c r="L43" s="341"/>
      <c r="M43" s="10"/>
      <c r="N43" s="11"/>
      <c r="O43" s="12"/>
      <c r="P43" s="12"/>
      <c r="Q43" s="12"/>
      <c r="R43" s="13"/>
      <c r="S43" s="158"/>
      <c r="T43" s="159"/>
      <c r="U43" s="160"/>
      <c r="V43" s="161"/>
      <c r="W43" s="161"/>
      <c r="X43" s="356" t="s">
        <v>4</v>
      </c>
      <c r="Y43" s="356"/>
      <c r="Z43" s="356"/>
      <c r="AA43" s="356"/>
      <c r="AB43" s="356"/>
    </row>
    <row r="44" spans="1:59" s="25" customFormat="1" ht="23.25" customHeight="1" x14ac:dyDescent="0.2">
      <c r="A44" s="16" t="s">
        <v>5</v>
      </c>
      <c r="B44" s="16" t="s">
        <v>6</v>
      </c>
      <c r="C44" s="16" t="s">
        <v>7</v>
      </c>
      <c r="D44" s="121" t="s">
        <v>129</v>
      </c>
      <c r="E44" s="16" t="s">
        <v>8</v>
      </c>
      <c r="F44" s="17" t="s">
        <v>9</v>
      </c>
      <c r="G44" s="17" t="s">
        <v>10</v>
      </c>
      <c r="H44" s="18" t="s">
        <v>11</v>
      </c>
      <c r="I44" s="19" t="s">
        <v>11</v>
      </c>
      <c r="J44" s="19" t="s">
        <v>12</v>
      </c>
      <c r="K44" s="18" t="s">
        <v>12</v>
      </c>
      <c r="L44" s="19" t="s">
        <v>13</v>
      </c>
      <c r="M44" s="20" t="s">
        <v>14</v>
      </c>
      <c r="N44" s="20" t="s">
        <v>14</v>
      </c>
      <c r="O44" s="21" t="s">
        <v>15</v>
      </c>
      <c r="P44" s="21" t="s">
        <v>16</v>
      </c>
      <c r="Q44" s="21" t="s">
        <v>16</v>
      </c>
      <c r="R44" s="22" t="s">
        <v>17</v>
      </c>
      <c r="S44" s="162"/>
      <c r="T44" s="163"/>
      <c r="U44" s="164"/>
      <c r="V44" s="164"/>
      <c r="W44" s="163"/>
      <c r="X44" s="226" t="s">
        <v>11</v>
      </c>
      <c r="Y44" s="226" t="s">
        <v>11</v>
      </c>
      <c r="Z44" s="226" t="s">
        <v>21</v>
      </c>
      <c r="AA44" s="226" t="s">
        <v>21</v>
      </c>
      <c r="AB44" s="226" t="s">
        <v>21</v>
      </c>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row>
    <row r="45" spans="1:59" s="36" customFormat="1" x14ac:dyDescent="0.2">
      <c r="A45" s="26"/>
      <c r="B45" s="26"/>
      <c r="C45" s="26"/>
      <c r="D45" s="33" t="s">
        <v>130</v>
      </c>
      <c r="E45" s="26"/>
      <c r="F45" s="27" t="s">
        <v>22</v>
      </c>
      <c r="G45" s="27" t="s">
        <v>23</v>
      </c>
      <c r="H45" s="28" t="s">
        <v>24</v>
      </c>
      <c r="I45" s="29" t="s">
        <v>25</v>
      </c>
      <c r="J45" s="29" t="s">
        <v>26</v>
      </c>
      <c r="K45" s="28" t="s">
        <v>26</v>
      </c>
      <c r="L45" s="30"/>
      <c r="M45" s="31" t="s">
        <v>27</v>
      </c>
      <c r="N45" s="31" t="s">
        <v>27</v>
      </c>
      <c r="O45" s="31" t="s">
        <v>27</v>
      </c>
      <c r="P45" s="31" t="s">
        <v>27</v>
      </c>
      <c r="Q45" s="31" t="s">
        <v>27</v>
      </c>
      <c r="R45" s="32"/>
      <c r="S45" s="165"/>
      <c r="T45" s="166"/>
      <c r="U45" s="167"/>
      <c r="V45" s="166"/>
      <c r="W45" s="166"/>
      <c r="X45" s="227" t="s">
        <v>24</v>
      </c>
      <c r="Y45" s="227" t="s">
        <v>25</v>
      </c>
      <c r="Z45" s="227" t="s">
        <v>26</v>
      </c>
      <c r="AA45" s="227" t="s">
        <v>27</v>
      </c>
      <c r="AB45" s="226" t="s">
        <v>158</v>
      </c>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row>
    <row r="46" spans="1:59" s="45" customFormat="1" x14ac:dyDescent="0.2">
      <c r="A46" s="37"/>
      <c r="B46" s="37" t="s">
        <v>28</v>
      </c>
      <c r="C46" s="37" t="s">
        <v>28</v>
      </c>
      <c r="D46" s="152" t="s">
        <v>34</v>
      </c>
      <c r="E46" s="37" t="s">
        <v>28</v>
      </c>
      <c r="F46" s="38" t="s">
        <v>28</v>
      </c>
      <c r="G46" s="38" t="s">
        <v>29</v>
      </c>
      <c r="H46" s="39" t="s">
        <v>30</v>
      </c>
      <c r="I46" s="40" t="s">
        <v>30</v>
      </c>
      <c r="J46" s="40" t="s">
        <v>31</v>
      </c>
      <c r="K46" s="41" t="s">
        <v>32</v>
      </c>
      <c r="L46" s="40" t="s">
        <v>33</v>
      </c>
      <c r="M46" s="42" t="s">
        <v>34</v>
      </c>
      <c r="N46" s="42" t="s">
        <v>32</v>
      </c>
      <c r="O46" s="43" t="s">
        <v>34</v>
      </c>
      <c r="P46" s="43" t="s">
        <v>34</v>
      </c>
      <c r="Q46" s="44" t="s">
        <v>32</v>
      </c>
      <c r="R46" s="44" t="s">
        <v>34</v>
      </c>
      <c r="S46" s="168"/>
      <c r="T46" s="169"/>
      <c r="U46" s="170"/>
      <c r="V46" s="170"/>
      <c r="W46" s="171"/>
      <c r="X46" s="227" t="s">
        <v>30</v>
      </c>
      <c r="Y46" s="227" t="s">
        <v>30</v>
      </c>
      <c r="Z46" s="228" t="s">
        <v>31</v>
      </c>
      <c r="AA46" s="227" t="s">
        <v>32</v>
      </c>
      <c r="AB46" s="95" t="s">
        <v>34</v>
      </c>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row>
    <row r="47" spans="1:59" s="53" customFormat="1" x14ac:dyDescent="0.2">
      <c r="A47" s="35"/>
      <c r="B47" s="35"/>
      <c r="C47" s="33" t="s">
        <v>35</v>
      </c>
      <c r="D47" s="33" t="s">
        <v>145</v>
      </c>
      <c r="E47" s="35" t="s">
        <v>36</v>
      </c>
      <c r="F47" s="35" t="s">
        <v>37</v>
      </c>
      <c r="G47" s="50" t="s">
        <v>38</v>
      </c>
      <c r="H47" s="29" t="s">
        <v>39</v>
      </c>
      <c r="I47" s="29" t="s">
        <v>40</v>
      </c>
      <c r="J47" s="46" t="s">
        <v>41</v>
      </c>
      <c r="K47" s="47" t="s">
        <v>42</v>
      </c>
      <c r="L47" s="48" t="s">
        <v>43</v>
      </c>
      <c r="M47" s="29" t="s">
        <v>44</v>
      </c>
      <c r="N47" s="46" t="s">
        <v>45</v>
      </c>
      <c r="O47" s="28" t="s">
        <v>46</v>
      </c>
      <c r="P47" s="46" t="s">
        <v>47</v>
      </c>
      <c r="Q47" s="49" t="s">
        <v>48</v>
      </c>
      <c r="R47" s="49" t="s">
        <v>49</v>
      </c>
      <c r="S47" s="172"/>
      <c r="T47" s="172"/>
      <c r="U47" s="172"/>
      <c r="V47" s="172"/>
      <c r="W47" s="173"/>
      <c r="X47" s="227" t="s">
        <v>55</v>
      </c>
      <c r="Y47" s="227" t="s">
        <v>56</v>
      </c>
      <c r="Z47" s="228" t="s">
        <v>57</v>
      </c>
      <c r="AA47" s="228" t="s">
        <v>58</v>
      </c>
      <c r="AB47" s="228" t="s">
        <v>59</v>
      </c>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row>
    <row r="48" spans="1:59" s="53" customFormat="1" ht="21.6" x14ac:dyDescent="0.2">
      <c r="A48" s="35"/>
      <c r="B48" s="35"/>
      <c r="C48" s="35"/>
      <c r="D48" s="59" t="s">
        <v>137</v>
      </c>
      <c r="E48" s="35"/>
      <c r="F48" s="35"/>
      <c r="G48" s="157" t="s">
        <v>90</v>
      </c>
      <c r="H48" s="48"/>
      <c r="I48" s="29"/>
      <c r="J48" s="55" t="s">
        <v>61</v>
      </c>
      <c r="K48" s="55" t="s">
        <v>62</v>
      </c>
      <c r="L48" s="55" t="s">
        <v>63</v>
      </c>
      <c r="M48" s="56" t="s">
        <v>64</v>
      </c>
      <c r="N48" s="55" t="s">
        <v>65</v>
      </c>
      <c r="O48" s="57" t="s">
        <v>66</v>
      </c>
      <c r="P48" s="55" t="s">
        <v>136</v>
      </c>
      <c r="Q48" s="58" t="s">
        <v>67</v>
      </c>
      <c r="R48" s="54" t="s">
        <v>17</v>
      </c>
      <c r="S48" s="218"/>
      <c r="T48" s="218"/>
      <c r="U48" s="218"/>
      <c r="V48" s="218"/>
      <c r="W48" s="173"/>
      <c r="X48" s="227"/>
      <c r="Y48" s="227"/>
      <c r="Z48" s="229" t="s">
        <v>61</v>
      </c>
      <c r="AA48" s="229" t="s">
        <v>236</v>
      </c>
      <c r="AB48" s="229" t="s">
        <v>69</v>
      </c>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row>
    <row r="49" spans="1:59" s="68" customFormat="1" ht="40.799999999999997" x14ac:dyDescent="0.2">
      <c r="A49" s="60"/>
      <c r="B49" s="60"/>
      <c r="C49" s="60"/>
      <c r="D49" s="153" t="s">
        <v>131</v>
      </c>
      <c r="E49" s="60"/>
      <c r="F49" s="60"/>
      <c r="G49" s="78" t="s">
        <v>91</v>
      </c>
      <c r="H49" s="79"/>
      <c r="I49" s="62"/>
      <c r="J49" s="63" t="s">
        <v>72</v>
      </c>
      <c r="K49" s="64" t="s">
        <v>73</v>
      </c>
      <c r="L49" s="65" t="s">
        <v>74</v>
      </c>
      <c r="M49" s="65" t="s">
        <v>75</v>
      </c>
      <c r="N49" s="63" t="s">
        <v>76</v>
      </c>
      <c r="O49" s="66" t="s">
        <v>77</v>
      </c>
      <c r="P49" s="65" t="s">
        <v>132</v>
      </c>
      <c r="Q49" s="67" t="s">
        <v>78</v>
      </c>
      <c r="R49" s="67" t="s">
        <v>79</v>
      </c>
      <c r="S49" s="174"/>
      <c r="T49" s="175"/>
      <c r="U49" s="175"/>
      <c r="V49" s="175"/>
      <c r="W49" s="176"/>
      <c r="X49" s="230"/>
      <c r="Y49" s="230"/>
      <c r="Z49" s="229" t="s">
        <v>235</v>
      </c>
      <c r="AA49" s="229" t="s">
        <v>237</v>
      </c>
      <c r="AB49" s="231" t="s">
        <v>84</v>
      </c>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row>
    <row r="50" spans="1:59" ht="11.25" customHeight="1" x14ac:dyDescent="0.2">
      <c r="A50" s="80">
        <v>1</v>
      </c>
      <c r="B50" s="214">
        <f>B12</f>
        <v>0</v>
      </c>
      <c r="C50" s="214">
        <f t="shared" ref="C50:F50" si="27">C12</f>
        <v>0</v>
      </c>
      <c r="D50" s="214">
        <f t="shared" si="27"/>
        <v>0</v>
      </c>
      <c r="E50" s="214">
        <f t="shared" si="27"/>
        <v>0</v>
      </c>
      <c r="F50" s="214">
        <f t="shared" si="27"/>
        <v>0</v>
      </c>
      <c r="G50" s="304">
        <f>(F50*F50)*(PI()*E50)</f>
        <v>0</v>
      </c>
      <c r="H50" s="149"/>
      <c r="I50" s="149"/>
      <c r="J50" s="71" t="e">
        <f>(H50-I50)/I50</f>
        <v>#DIV/0!</v>
      </c>
      <c r="K50" s="72" t="e">
        <f>J50*100</f>
        <v>#DIV/0!</v>
      </c>
      <c r="L50" s="73" t="e">
        <f t="shared" ref="L50:L59" si="28">I50/G50</f>
        <v>#DIV/0!</v>
      </c>
      <c r="M50" s="74" t="e">
        <f>J50*L50</f>
        <v>#DIV/0!</v>
      </c>
      <c r="N50" s="73" t="e">
        <f>K50*L50</f>
        <v>#DIV/0!</v>
      </c>
      <c r="O50" s="73" t="e">
        <f>(1-L50/2.65)</f>
        <v>#DIV/0!</v>
      </c>
      <c r="P50" s="74" t="e">
        <f>O50-D50</f>
        <v>#DIV/0!</v>
      </c>
      <c r="Q50" s="73" t="e">
        <f>P50*100</f>
        <v>#DIV/0!</v>
      </c>
      <c r="R50" s="154" t="e">
        <f>P50-M50</f>
        <v>#DIV/0!</v>
      </c>
      <c r="S50" s="219"/>
      <c r="T50" s="219"/>
      <c r="U50" s="219"/>
      <c r="V50" s="219"/>
      <c r="W50" s="219"/>
      <c r="X50" s="149"/>
      <c r="Y50" s="149"/>
      <c r="Z50" s="232" t="e">
        <f>((X50-Y50)/Y50)</f>
        <v>#DIV/0!</v>
      </c>
      <c r="AA50" s="155" t="e">
        <f>Z50*P85*100</f>
        <v>#DIV/0!</v>
      </c>
      <c r="AB50" s="232" t="e">
        <f>Z50*P85</f>
        <v>#DIV/0!</v>
      </c>
    </row>
    <row r="51" spans="1:59" ht="11.25" customHeight="1" x14ac:dyDescent="0.2">
      <c r="A51" s="80">
        <v>2</v>
      </c>
      <c r="B51" s="214">
        <f t="shared" ref="B51:F51" si="29">B13</f>
        <v>0</v>
      </c>
      <c r="C51" s="214">
        <f t="shared" si="29"/>
        <v>0</v>
      </c>
      <c r="D51" s="214">
        <f t="shared" si="29"/>
        <v>0</v>
      </c>
      <c r="E51" s="214">
        <f t="shared" si="29"/>
        <v>0</v>
      </c>
      <c r="F51" s="214">
        <f t="shared" si="29"/>
        <v>0</v>
      </c>
      <c r="G51" s="304">
        <f t="shared" ref="G51:G59" si="30">(F51*F51)*(PI()*E51)</f>
        <v>0</v>
      </c>
      <c r="H51" s="149"/>
      <c r="I51" s="149"/>
      <c r="J51" s="71" t="e">
        <f t="shared" ref="J51:J59" si="31">(H51-I51)/I51</f>
        <v>#DIV/0!</v>
      </c>
      <c r="K51" s="72" t="e">
        <f t="shared" ref="K51:K59" si="32">J51*100</f>
        <v>#DIV/0!</v>
      </c>
      <c r="L51" s="73" t="e">
        <f t="shared" si="28"/>
        <v>#DIV/0!</v>
      </c>
      <c r="M51" s="74" t="e">
        <f t="shared" ref="M51:M59" si="33">J51*L51</f>
        <v>#DIV/0!</v>
      </c>
      <c r="N51" s="73" t="e">
        <f t="shared" ref="N51:N59" si="34">K51*L51</f>
        <v>#DIV/0!</v>
      </c>
      <c r="O51" s="73" t="e">
        <f t="shared" ref="O51:O59" si="35">(1-L51/2.65)</f>
        <v>#DIV/0!</v>
      </c>
      <c r="P51" s="74" t="e">
        <f t="shared" ref="P51:P59" si="36">O51-D51</f>
        <v>#DIV/0!</v>
      </c>
      <c r="Q51" s="73" t="e">
        <f t="shared" ref="Q51:Q59" si="37">P51*100</f>
        <v>#DIV/0!</v>
      </c>
      <c r="R51" s="154" t="e">
        <f t="shared" ref="R51:R59" si="38">P51-M51</f>
        <v>#DIV/0!</v>
      </c>
      <c r="S51" s="219"/>
      <c r="T51" s="219"/>
      <c r="U51" s="219"/>
      <c r="V51" s="219"/>
      <c r="W51" s="219"/>
      <c r="X51" s="149"/>
      <c r="Y51" s="149"/>
      <c r="Z51" s="232" t="e">
        <f t="shared" ref="Z51:Z59" si="39">((X51-Y51)/Y51)</f>
        <v>#DIV/0!</v>
      </c>
      <c r="AA51" s="155" t="e">
        <f t="shared" ref="AA51:AA59" si="40">Z51*P86*100</f>
        <v>#DIV/0!</v>
      </c>
      <c r="AB51" s="232" t="e">
        <f t="shared" ref="AB51:AB59" si="41">Z51*P86</f>
        <v>#DIV/0!</v>
      </c>
    </row>
    <row r="52" spans="1:59" ht="11.25" customHeight="1" x14ac:dyDescent="0.2">
      <c r="A52" s="80">
        <v>3</v>
      </c>
      <c r="B52" s="214">
        <f t="shared" ref="B52:F52" si="42">B14</f>
        <v>0</v>
      </c>
      <c r="C52" s="214">
        <f t="shared" si="42"/>
        <v>0</v>
      </c>
      <c r="D52" s="214">
        <f t="shared" si="42"/>
        <v>0</v>
      </c>
      <c r="E52" s="214">
        <f t="shared" si="42"/>
        <v>0</v>
      </c>
      <c r="F52" s="214">
        <f t="shared" si="42"/>
        <v>0</v>
      </c>
      <c r="G52" s="304">
        <f t="shared" si="30"/>
        <v>0</v>
      </c>
      <c r="H52" s="149"/>
      <c r="I52" s="149"/>
      <c r="J52" s="71" t="e">
        <f t="shared" si="31"/>
        <v>#DIV/0!</v>
      </c>
      <c r="K52" s="72" t="e">
        <f t="shared" si="32"/>
        <v>#DIV/0!</v>
      </c>
      <c r="L52" s="73" t="e">
        <f t="shared" si="28"/>
        <v>#DIV/0!</v>
      </c>
      <c r="M52" s="74" t="e">
        <f t="shared" si="33"/>
        <v>#DIV/0!</v>
      </c>
      <c r="N52" s="73" t="e">
        <f t="shared" si="34"/>
        <v>#DIV/0!</v>
      </c>
      <c r="O52" s="73" t="e">
        <f t="shared" si="35"/>
        <v>#DIV/0!</v>
      </c>
      <c r="P52" s="74" t="e">
        <f t="shared" si="36"/>
        <v>#DIV/0!</v>
      </c>
      <c r="Q52" s="73" t="e">
        <f t="shared" si="37"/>
        <v>#DIV/0!</v>
      </c>
      <c r="R52" s="154" t="e">
        <f t="shared" si="38"/>
        <v>#DIV/0!</v>
      </c>
      <c r="S52" s="219"/>
      <c r="T52" s="219"/>
      <c r="U52" s="219"/>
      <c r="V52" s="219"/>
      <c r="W52" s="219"/>
      <c r="X52" s="149"/>
      <c r="Y52" s="149"/>
      <c r="Z52" s="232" t="e">
        <f t="shared" si="39"/>
        <v>#DIV/0!</v>
      </c>
      <c r="AA52" s="155" t="e">
        <f t="shared" si="40"/>
        <v>#DIV/0!</v>
      </c>
      <c r="AB52" s="232" t="e">
        <f t="shared" si="41"/>
        <v>#DIV/0!</v>
      </c>
    </row>
    <row r="53" spans="1:59" ht="11.25" customHeight="1" x14ac:dyDescent="0.2">
      <c r="A53" s="80">
        <v>4</v>
      </c>
      <c r="B53" s="214">
        <f t="shared" ref="B53:F53" si="43">B15</f>
        <v>0</v>
      </c>
      <c r="C53" s="214">
        <f t="shared" si="43"/>
        <v>0</v>
      </c>
      <c r="D53" s="214">
        <f t="shared" si="43"/>
        <v>0</v>
      </c>
      <c r="E53" s="214">
        <f t="shared" si="43"/>
        <v>0</v>
      </c>
      <c r="F53" s="214">
        <f t="shared" si="43"/>
        <v>0</v>
      </c>
      <c r="G53" s="304">
        <f t="shared" si="30"/>
        <v>0</v>
      </c>
      <c r="H53" s="149"/>
      <c r="I53" s="149"/>
      <c r="J53" s="71" t="e">
        <f t="shared" si="31"/>
        <v>#DIV/0!</v>
      </c>
      <c r="K53" s="72" t="e">
        <f t="shared" si="32"/>
        <v>#DIV/0!</v>
      </c>
      <c r="L53" s="73" t="e">
        <f t="shared" si="28"/>
        <v>#DIV/0!</v>
      </c>
      <c r="M53" s="74" t="e">
        <f t="shared" si="33"/>
        <v>#DIV/0!</v>
      </c>
      <c r="N53" s="73" t="e">
        <f t="shared" si="34"/>
        <v>#DIV/0!</v>
      </c>
      <c r="O53" s="73" t="e">
        <f t="shared" si="35"/>
        <v>#DIV/0!</v>
      </c>
      <c r="P53" s="74" t="e">
        <f t="shared" si="36"/>
        <v>#DIV/0!</v>
      </c>
      <c r="Q53" s="73" t="e">
        <f t="shared" si="37"/>
        <v>#DIV/0!</v>
      </c>
      <c r="R53" s="154" t="e">
        <f t="shared" si="38"/>
        <v>#DIV/0!</v>
      </c>
      <c r="S53" s="219"/>
      <c r="T53" s="219"/>
      <c r="U53" s="219"/>
      <c r="V53" s="219"/>
      <c r="W53" s="219"/>
      <c r="X53" s="149"/>
      <c r="Y53" s="149"/>
      <c r="Z53" s="232" t="e">
        <f t="shared" si="39"/>
        <v>#DIV/0!</v>
      </c>
      <c r="AA53" s="155" t="e">
        <f t="shared" si="40"/>
        <v>#DIV/0!</v>
      </c>
      <c r="AB53" s="232" t="e">
        <f t="shared" si="41"/>
        <v>#DIV/0!</v>
      </c>
    </row>
    <row r="54" spans="1:59" ht="11.25" customHeight="1" x14ac:dyDescent="0.2">
      <c r="A54" s="80">
        <v>5</v>
      </c>
      <c r="B54" s="214">
        <f t="shared" ref="B54:F54" si="44">B16</f>
        <v>0</v>
      </c>
      <c r="C54" s="214">
        <f t="shared" si="44"/>
        <v>0</v>
      </c>
      <c r="D54" s="214">
        <f t="shared" si="44"/>
        <v>0</v>
      </c>
      <c r="E54" s="214">
        <f t="shared" si="44"/>
        <v>0</v>
      </c>
      <c r="F54" s="214">
        <f t="shared" si="44"/>
        <v>0</v>
      </c>
      <c r="G54" s="304">
        <f t="shared" si="30"/>
        <v>0</v>
      </c>
      <c r="H54" s="149"/>
      <c r="I54" s="149"/>
      <c r="J54" s="71" t="e">
        <f t="shared" si="31"/>
        <v>#DIV/0!</v>
      </c>
      <c r="K54" s="72" t="e">
        <f t="shared" si="32"/>
        <v>#DIV/0!</v>
      </c>
      <c r="L54" s="73" t="e">
        <f t="shared" si="28"/>
        <v>#DIV/0!</v>
      </c>
      <c r="M54" s="74" t="e">
        <f t="shared" si="33"/>
        <v>#DIV/0!</v>
      </c>
      <c r="N54" s="73" t="e">
        <f t="shared" si="34"/>
        <v>#DIV/0!</v>
      </c>
      <c r="O54" s="73" t="e">
        <f t="shared" si="35"/>
        <v>#DIV/0!</v>
      </c>
      <c r="P54" s="74" t="e">
        <f t="shared" si="36"/>
        <v>#DIV/0!</v>
      </c>
      <c r="Q54" s="73" t="e">
        <f t="shared" si="37"/>
        <v>#DIV/0!</v>
      </c>
      <c r="R54" s="154" t="e">
        <f t="shared" si="38"/>
        <v>#DIV/0!</v>
      </c>
      <c r="S54" s="219"/>
      <c r="T54" s="219"/>
      <c r="U54" s="219"/>
      <c r="V54" s="219"/>
      <c r="W54" s="219"/>
      <c r="X54" s="149"/>
      <c r="Y54" s="149"/>
      <c r="Z54" s="232" t="e">
        <f t="shared" si="39"/>
        <v>#DIV/0!</v>
      </c>
      <c r="AA54" s="155" t="e">
        <f t="shared" si="40"/>
        <v>#DIV/0!</v>
      </c>
      <c r="AB54" s="232" t="e">
        <f t="shared" si="41"/>
        <v>#DIV/0!</v>
      </c>
    </row>
    <row r="55" spans="1:59" ht="11.25" customHeight="1" x14ac:dyDescent="0.2">
      <c r="A55" s="80">
        <v>6</v>
      </c>
      <c r="B55" s="214">
        <f t="shared" ref="B55:F55" si="45">B17</f>
        <v>0</v>
      </c>
      <c r="C55" s="214">
        <f t="shared" si="45"/>
        <v>0</v>
      </c>
      <c r="D55" s="214">
        <f t="shared" si="45"/>
        <v>0</v>
      </c>
      <c r="E55" s="214">
        <f t="shared" si="45"/>
        <v>0</v>
      </c>
      <c r="F55" s="214">
        <f t="shared" si="45"/>
        <v>0</v>
      </c>
      <c r="G55" s="304">
        <f t="shared" si="30"/>
        <v>0</v>
      </c>
      <c r="H55" s="149"/>
      <c r="I55" s="149"/>
      <c r="J55" s="71" t="e">
        <f t="shared" si="31"/>
        <v>#DIV/0!</v>
      </c>
      <c r="K55" s="72" t="e">
        <f t="shared" si="32"/>
        <v>#DIV/0!</v>
      </c>
      <c r="L55" s="73" t="e">
        <f t="shared" si="28"/>
        <v>#DIV/0!</v>
      </c>
      <c r="M55" s="74" t="e">
        <f t="shared" si="33"/>
        <v>#DIV/0!</v>
      </c>
      <c r="N55" s="73" t="e">
        <f t="shared" si="34"/>
        <v>#DIV/0!</v>
      </c>
      <c r="O55" s="73" t="e">
        <f t="shared" si="35"/>
        <v>#DIV/0!</v>
      </c>
      <c r="P55" s="74" t="e">
        <f t="shared" si="36"/>
        <v>#DIV/0!</v>
      </c>
      <c r="Q55" s="73" t="e">
        <f t="shared" si="37"/>
        <v>#DIV/0!</v>
      </c>
      <c r="R55" s="154" t="e">
        <f t="shared" si="38"/>
        <v>#DIV/0!</v>
      </c>
      <c r="S55" s="219"/>
      <c r="T55" s="219"/>
      <c r="U55" s="219"/>
      <c r="V55" s="219"/>
      <c r="W55" s="219"/>
      <c r="X55" s="149"/>
      <c r="Y55" s="149"/>
      <c r="Z55" s="232" t="e">
        <f t="shared" si="39"/>
        <v>#DIV/0!</v>
      </c>
      <c r="AA55" s="155" t="e">
        <f t="shared" si="40"/>
        <v>#DIV/0!</v>
      </c>
      <c r="AB55" s="232" t="e">
        <f t="shared" si="41"/>
        <v>#DIV/0!</v>
      </c>
    </row>
    <row r="56" spans="1:59" ht="11.25" customHeight="1" x14ac:dyDescent="0.2">
      <c r="A56" s="80">
        <v>7</v>
      </c>
      <c r="B56" s="214">
        <f t="shared" ref="B56:F56" si="46">B18</f>
        <v>0</v>
      </c>
      <c r="C56" s="214">
        <f t="shared" si="46"/>
        <v>0</v>
      </c>
      <c r="D56" s="214">
        <f t="shared" si="46"/>
        <v>0</v>
      </c>
      <c r="E56" s="214">
        <f t="shared" si="46"/>
        <v>0</v>
      </c>
      <c r="F56" s="214">
        <f t="shared" si="46"/>
        <v>0</v>
      </c>
      <c r="G56" s="304">
        <f t="shared" si="30"/>
        <v>0</v>
      </c>
      <c r="H56" s="149"/>
      <c r="I56" s="149"/>
      <c r="J56" s="71" t="e">
        <f t="shared" si="31"/>
        <v>#DIV/0!</v>
      </c>
      <c r="K56" s="72" t="e">
        <f t="shared" si="32"/>
        <v>#DIV/0!</v>
      </c>
      <c r="L56" s="73" t="e">
        <f t="shared" si="28"/>
        <v>#DIV/0!</v>
      </c>
      <c r="M56" s="74" t="e">
        <f t="shared" si="33"/>
        <v>#DIV/0!</v>
      </c>
      <c r="N56" s="73" t="e">
        <f t="shared" si="34"/>
        <v>#DIV/0!</v>
      </c>
      <c r="O56" s="73" t="e">
        <f t="shared" si="35"/>
        <v>#DIV/0!</v>
      </c>
      <c r="P56" s="74" t="e">
        <f t="shared" si="36"/>
        <v>#DIV/0!</v>
      </c>
      <c r="Q56" s="73" t="e">
        <f t="shared" si="37"/>
        <v>#DIV/0!</v>
      </c>
      <c r="R56" s="154" t="e">
        <f t="shared" si="38"/>
        <v>#DIV/0!</v>
      </c>
      <c r="S56" s="219"/>
      <c r="T56" s="219"/>
      <c r="U56" s="219"/>
      <c r="V56" s="219"/>
      <c r="W56" s="219"/>
      <c r="X56" s="149"/>
      <c r="Y56" s="149"/>
      <c r="Z56" s="232" t="e">
        <f t="shared" si="39"/>
        <v>#DIV/0!</v>
      </c>
      <c r="AA56" s="155" t="e">
        <f t="shared" si="40"/>
        <v>#DIV/0!</v>
      </c>
      <c r="AB56" s="232" t="e">
        <f t="shared" si="41"/>
        <v>#DIV/0!</v>
      </c>
    </row>
    <row r="57" spans="1:59" ht="11.25" customHeight="1" x14ac:dyDescent="0.2">
      <c r="A57" s="80">
        <v>8</v>
      </c>
      <c r="B57" s="214">
        <f t="shared" ref="B57:F57" si="47">B19</f>
        <v>0</v>
      </c>
      <c r="C57" s="214">
        <f t="shared" si="47"/>
        <v>0</v>
      </c>
      <c r="D57" s="214">
        <f t="shared" si="47"/>
        <v>0</v>
      </c>
      <c r="E57" s="214">
        <f t="shared" si="47"/>
        <v>0</v>
      </c>
      <c r="F57" s="214">
        <f t="shared" si="47"/>
        <v>0</v>
      </c>
      <c r="G57" s="304">
        <f t="shared" si="30"/>
        <v>0</v>
      </c>
      <c r="H57" s="149"/>
      <c r="I57" s="149"/>
      <c r="J57" s="71" t="e">
        <f t="shared" si="31"/>
        <v>#DIV/0!</v>
      </c>
      <c r="K57" s="72" t="e">
        <f t="shared" si="32"/>
        <v>#DIV/0!</v>
      </c>
      <c r="L57" s="73" t="e">
        <f t="shared" si="28"/>
        <v>#DIV/0!</v>
      </c>
      <c r="M57" s="74" t="e">
        <f t="shared" si="33"/>
        <v>#DIV/0!</v>
      </c>
      <c r="N57" s="73" t="e">
        <f t="shared" si="34"/>
        <v>#DIV/0!</v>
      </c>
      <c r="O57" s="73" t="e">
        <f t="shared" si="35"/>
        <v>#DIV/0!</v>
      </c>
      <c r="P57" s="74" t="e">
        <f t="shared" si="36"/>
        <v>#DIV/0!</v>
      </c>
      <c r="Q57" s="73" t="e">
        <f t="shared" si="37"/>
        <v>#DIV/0!</v>
      </c>
      <c r="R57" s="154" t="e">
        <f t="shared" si="38"/>
        <v>#DIV/0!</v>
      </c>
      <c r="S57" s="219"/>
      <c r="T57" s="219"/>
      <c r="U57" s="219"/>
      <c r="V57" s="219"/>
      <c r="W57" s="219"/>
      <c r="X57" s="149"/>
      <c r="Y57" s="149"/>
      <c r="Z57" s="232" t="e">
        <f t="shared" si="39"/>
        <v>#DIV/0!</v>
      </c>
      <c r="AA57" s="155" t="e">
        <f t="shared" si="40"/>
        <v>#DIV/0!</v>
      </c>
      <c r="AB57" s="232" t="e">
        <f t="shared" si="41"/>
        <v>#DIV/0!</v>
      </c>
    </row>
    <row r="58" spans="1:59" ht="11.25" customHeight="1" x14ac:dyDescent="0.2">
      <c r="A58" s="80">
        <v>9</v>
      </c>
      <c r="B58" s="214">
        <f t="shared" ref="B58:F58" si="48">B20</f>
        <v>0</v>
      </c>
      <c r="C58" s="214">
        <f t="shared" si="48"/>
        <v>0</v>
      </c>
      <c r="D58" s="214">
        <f t="shared" si="48"/>
        <v>0</v>
      </c>
      <c r="E58" s="214">
        <f t="shared" si="48"/>
        <v>0</v>
      </c>
      <c r="F58" s="214">
        <f t="shared" si="48"/>
        <v>0</v>
      </c>
      <c r="G58" s="304">
        <f t="shared" si="30"/>
        <v>0</v>
      </c>
      <c r="H58" s="149"/>
      <c r="I58" s="149"/>
      <c r="J58" s="71" t="e">
        <f t="shared" si="31"/>
        <v>#DIV/0!</v>
      </c>
      <c r="K58" s="72" t="e">
        <f t="shared" si="32"/>
        <v>#DIV/0!</v>
      </c>
      <c r="L58" s="73" t="e">
        <f t="shared" si="28"/>
        <v>#DIV/0!</v>
      </c>
      <c r="M58" s="74" t="e">
        <f t="shared" si="33"/>
        <v>#DIV/0!</v>
      </c>
      <c r="N58" s="73" t="e">
        <f t="shared" si="34"/>
        <v>#DIV/0!</v>
      </c>
      <c r="O58" s="73" t="e">
        <f t="shared" si="35"/>
        <v>#DIV/0!</v>
      </c>
      <c r="P58" s="74" t="e">
        <f t="shared" si="36"/>
        <v>#DIV/0!</v>
      </c>
      <c r="Q58" s="73" t="e">
        <f t="shared" si="37"/>
        <v>#DIV/0!</v>
      </c>
      <c r="R58" s="154" t="e">
        <f t="shared" si="38"/>
        <v>#DIV/0!</v>
      </c>
      <c r="S58" s="219"/>
      <c r="T58" s="219"/>
      <c r="U58" s="219"/>
      <c r="V58" s="219"/>
      <c r="W58" s="219"/>
      <c r="X58" s="149"/>
      <c r="Y58" s="149"/>
      <c r="Z58" s="232" t="e">
        <f t="shared" si="39"/>
        <v>#DIV/0!</v>
      </c>
      <c r="AA58" s="155" t="e">
        <f t="shared" si="40"/>
        <v>#DIV/0!</v>
      </c>
      <c r="AB58" s="232" t="e">
        <f t="shared" si="41"/>
        <v>#DIV/0!</v>
      </c>
    </row>
    <row r="59" spans="1:59" ht="11.25" customHeight="1" x14ac:dyDescent="0.2">
      <c r="A59" s="80">
        <v>10</v>
      </c>
      <c r="B59" s="214">
        <f t="shared" ref="B59:F59" si="49">B21</f>
        <v>0</v>
      </c>
      <c r="C59" s="214">
        <f t="shared" si="49"/>
        <v>0</v>
      </c>
      <c r="D59" s="214">
        <f t="shared" si="49"/>
        <v>0</v>
      </c>
      <c r="E59" s="214">
        <f t="shared" si="49"/>
        <v>0</v>
      </c>
      <c r="F59" s="214">
        <f t="shared" si="49"/>
        <v>0</v>
      </c>
      <c r="G59" s="304">
        <f t="shared" si="30"/>
        <v>0</v>
      </c>
      <c r="H59" s="149"/>
      <c r="I59" s="149"/>
      <c r="J59" s="71" t="e">
        <f t="shared" si="31"/>
        <v>#DIV/0!</v>
      </c>
      <c r="K59" s="72" t="e">
        <f t="shared" si="32"/>
        <v>#DIV/0!</v>
      </c>
      <c r="L59" s="73" t="e">
        <f t="shared" si="28"/>
        <v>#DIV/0!</v>
      </c>
      <c r="M59" s="74" t="e">
        <f t="shared" si="33"/>
        <v>#DIV/0!</v>
      </c>
      <c r="N59" s="73" t="e">
        <f t="shared" si="34"/>
        <v>#DIV/0!</v>
      </c>
      <c r="O59" s="73" t="e">
        <f t="shared" si="35"/>
        <v>#DIV/0!</v>
      </c>
      <c r="P59" s="74" t="e">
        <f t="shared" si="36"/>
        <v>#DIV/0!</v>
      </c>
      <c r="Q59" s="73" t="e">
        <f t="shared" si="37"/>
        <v>#DIV/0!</v>
      </c>
      <c r="R59" s="154" t="e">
        <f t="shared" si="38"/>
        <v>#DIV/0!</v>
      </c>
      <c r="S59" s="219"/>
      <c r="T59" s="219"/>
      <c r="U59" s="219"/>
      <c r="V59" s="219"/>
      <c r="W59" s="219"/>
      <c r="X59" s="149"/>
      <c r="Y59" s="149"/>
      <c r="Z59" s="232" t="e">
        <f t="shared" si="39"/>
        <v>#DIV/0!</v>
      </c>
      <c r="AA59" s="155" t="e">
        <f t="shared" si="40"/>
        <v>#DIV/0!</v>
      </c>
      <c r="AB59" s="232" t="e">
        <f t="shared" si="41"/>
        <v>#DIV/0!</v>
      </c>
    </row>
    <row r="60" spans="1:59" s="210" customFormat="1" ht="11.25" customHeight="1" x14ac:dyDescent="0.2">
      <c r="A60" s="214"/>
      <c r="B60" s="221" t="s">
        <v>141</v>
      </c>
      <c r="C60" s="214">
        <f>SUM(C50:C59)</f>
        <v>0</v>
      </c>
      <c r="D60" s="200"/>
      <c r="E60" s="201"/>
      <c r="F60" s="202"/>
      <c r="G60" s="203"/>
      <c r="H60" s="200"/>
      <c r="I60" s="200"/>
      <c r="J60" s="204"/>
      <c r="K60" s="205"/>
      <c r="L60" s="206"/>
      <c r="M60" s="204"/>
      <c r="N60" s="206"/>
      <c r="O60" s="206"/>
      <c r="P60" s="204"/>
      <c r="Q60" s="206"/>
      <c r="R60" s="206"/>
      <c r="S60" s="207"/>
      <c r="T60" s="207"/>
      <c r="U60" s="207"/>
      <c r="V60" s="207"/>
      <c r="W60" s="207"/>
      <c r="X60" s="200"/>
      <c r="Y60" s="200"/>
      <c r="Z60" s="208"/>
      <c r="AA60" s="208"/>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09"/>
      <c r="AX60" s="209"/>
      <c r="AY60" s="209"/>
      <c r="AZ60" s="209"/>
      <c r="BA60" s="209"/>
      <c r="BB60" s="209"/>
      <c r="BC60" s="209"/>
      <c r="BD60" s="209"/>
      <c r="BE60" s="209"/>
      <c r="BF60" s="209"/>
      <c r="BG60" s="209"/>
    </row>
    <row r="61" spans="1:59" x14ac:dyDescent="0.2">
      <c r="R61"/>
      <c r="S61"/>
    </row>
    <row r="62" spans="1:59" ht="13.2" x14ac:dyDescent="0.25">
      <c r="A62" s="334" t="s">
        <v>146</v>
      </c>
      <c r="B62" s="335"/>
      <c r="C62" s="335"/>
      <c r="D62" s="335"/>
      <c r="E62" s="335"/>
      <c r="F62" s="335"/>
      <c r="G62" s="336"/>
      <c r="H62" s="156" t="s">
        <v>275</v>
      </c>
      <c r="I62" s="9"/>
      <c r="J62" s="9"/>
      <c r="K62" s="9"/>
      <c r="L62" s="220"/>
      <c r="M62" s="10"/>
      <c r="N62" s="11"/>
      <c r="O62" s="12"/>
      <c r="P62" s="12"/>
      <c r="Q62" s="12"/>
      <c r="R62" s="13"/>
      <c r="S62" s="177" t="s">
        <v>3</v>
      </c>
      <c r="T62" s="178"/>
      <c r="U62" s="189"/>
      <c r="V62" s="178"/>
      <c r="W62" s="178"/>
      <c r="X62" s="356" t="s">
        <v>147</v>
      </c>
      <c r="Y62" s="356"/>
      <c r="Z62" s="356"/>
      <c r="AA62" s="356"/>
      <c r="AB62" s="356"/>
      <c r="AC62" s="242" t="s">
        <v>160</v>
      </c>
    </row>
    <row r="63" spans="1:59" s="25" customFormat="1" ht="23.25" customHeight="1" x14ac:dyDescent="0.2">
      <c r="A63" s="121" t="s">
        <v>142</v>
      </c>
      <c r="B63" s="16" t="s">
        <v>6</v>
      </c>
      <c r="C63" s="16" t="s">
        <v>7</v>
      </c>
      <c r="D63" s="121" t="s">
        <v>134</v>
      </c>
      <c r="E63" s="16"/>
      <c r="F63" s="17"/>
      <c r="G63" s="17"/>
      <c r="H63" s="18"/>
      <c r="I63" s="19"/>
      <c r="J63" s="19" t="s">
        <v>12</v>
      </c>
      <c r="K63" s="18" t="s">
        <v>12</v>
      </c>
      <c r="L63" s="19" t="s">
        <v>13</v>
      </c>
      <c r="M63" s="20" t="s">
        <v>14</v>
      </c>
      <c r="N63" s="20" t="s">
        <v>14</v>
      </c>
      <c r="O63" s="21" t="s">
        <v>15</v>
      </c>
      <c r="P63" s="21" t="s">
        <v>16</v>
      </c>
      <c r="Q63" s="21" t="s">
        <v>16</v>
      </c>
      <c r="R63" s="22" t="s">
        <v>17</v>
      </c>
      <c r="S63" s="179" t="s">
        <v>18</v>
      </c>
      <c r="T63" s="180" t="s">
        <v>19</v>
      </c>
      <c r="U63" s="181" t="s">
        <v>19</v>
      </c>
      <c r="V63" s="181" t="s">
        <v>20</v>
      </c>
      <c r="W63" s="180" t="s">
        <v>20</v>
      </c>
      <c r="X63" s="226"/>
      <c r="Y63" s="226"/>
      <c r="Z63" s="226" t="s">
        <v>21</v>
      </c>
      <c r="AA63" s="226" t="s">
        <v>21</v>
      </c>
      <c r="AB63" s="226" t="s">
        <v>21</v>
      </c>
      <c r="AC63" s="241" t="s">
        <v>159</v>
      </c>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row>
    <row r="64" spans="1:59" s="36" customFormat="1" x14ac:dyDescent="0.2">
      <c r="A64" s="26"/>
      <c r="B64" s="26"/>
      <c r="C64" s="26"/>
      <c r="D64" s="33" t="s">
        <v>135</v>
      </c>
      <c r="E64" s="26"/>
      <c r="F64" s="27"/>
      <c r="G64" s="27"/>
      <c r="H64" s="28"/>
      <c r="I64" s="29"/>
      <c r="J64" s="29" t="s">
        <v>26</v>
      </c>
      <c r="K64" s="28" t="s">
        <v>26</v>
      </c>
      <c r="L64" s="30"/>
      <c r="M64" s="31" t="s">
        <v>27</v>
      </c>
      <c r="N64" s="31" t="s">
        <v>27</v>
      </c>
      <c r="O64" s="31" t="s">
        <v>27</v>
      </c>
      <c r="P64" s="31" t="s">
        <v>27</v>
      </c>
      <c r="Q64" s="31" t="s">
        <v>27</v>
      </c>
      <c r="R64" s="32"/>
      <c r="S64" s="190"/>
      <c r="T64" s="166" t="s">
        <v>27</v>
      </c>
      <c r="U64" s="167" t="s">
        <v>27</v>
      </c>
      <c r="V64" s="166" t="s">
        <v>27</v>
      </c>
      <c r="W64" s="166" t="s">
        <v>27</v>
      </c>
      <c r="X64" s="227"/>
      <c r="Y64" s="227"/>
      <c r="Z64" s="227" t="s">
        <v>26</v>
      </c>
      <c r="AA64" s="227" t="s">
        <v>27</v>
      </c>
      <c r="AB64" s="226" t="s">
        <v>158</v>
      </c>
      <c r="AC64" s="236" t="s">
        <v>158</v>
      </c>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row>
    <row r="65" spans="1:59" s="45" customFormat="1" x14ac:dyDescent="0.2">
      <c r="A65" s="37"/>
      <c r="B65" s="37" t="s">
        <v>28</v>
      </c>
      <c r="C65" s="37" t="s">
        <v>28</v>
      </c>
      <c r="D65" s="152" t="s">
        <v>34</v>
      </c>
      <c r="E65" s="37"/>
      <c r="F65" s="38"/>
      <c r="G65" s="38"/>
      <c r="H65" s="39"/>
      <c r="I65" s="40"/>
      <c r="J65" s="40" t="s">
        <v>31</v>
      </c>
      <c r="K65" s="41" t="s">
        <v>32</v>
      </c>
      <c r="L65" s="40" t="s">
        <v>33</v>
      </c>
      <c r="M65" s="42" t="s">
        <v>34</v>
      </c>
      <c r="N65" s="42" t="s">
        <v>32</v>
      </c>
      <c r="O65" s="43" t="s">
        <v>34</v>
      </c>
      <c r="P65" s="43" t="s">
        <v>34</v>
      </c>
      <c r="Q65" s="44" t="s">
        <v>32</v>
      </c>
      <c r="R65" s="44" t="s">
        <v>34</v>
      </c>
      <c r="S65" s="182" t="s">
        <v>33</v>
      </c>
      <c r="T65" s="183" t="s">
        <v>34</v>
      </c>
      <c r="U65" s="184" t="s">
        <v>32</v>
      </c>
      <c r="V65" s="184" t="s">
        <v>34</v>
      </c>
      <c r="W65" s="185" t="s">
        <v>32</v>
      </c>
      <c r="X65" s="227"/>
      <c r="Y65" s="227"/>
      <c r="Z65" s="228" t="s">
        <v>31</v>
      </c>
      <c r="AA65" s="227" t="s">
        <v>32</v>
      </c>
      <c r="AB65" s="95" t="s">
        <v>34</v>
      </c>
      <c r="AC65" s="237" t="s">
        <v>34</v>
      </c>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row>
    <row r="66" spans="1:59" s="53" customFormat="1" x14ac:dyDescent="0.2">
      <c r="A66" s="35"/>
      <c r="B66" s="35"/>
      <c r="C66" s="33" t="s">
        <v>35</v>
      </c>
      <c r="D66" s="33" t="s">
        <v>145</v>
      </c>
      <c r="E66" s="35"/>
      <c r="F66" s="35"/>
      <c r="G66" s="50"/>
      <c r="H66" s="29"/>
      <c r="I66" s="29"/>
      <c r="J66" s="46" t="s">
        <v>41</v>
      </c>
      <c r="K66" s="47" t="s">
        <v>42</v>
      </c>
      <c r="L66" s="48" t="s">
        <v>43</v>
      </c>
      <c r="M66" s="29" t="s">
        <v>44</v>
      </c>
      <c r="N66" s="46" t="s">
        <v>45</v>
      </c>
      <c r="O66" s="28" t="s">
        <v>46</v>
      </c>
      <c r="P66" s="46" t="s">
        <v>47</v>
      </c>
      <c r="Q66" s="49" t="s">
        <v>48</v>
      </c>
      <c r="R66" s="49" t="s">
        <v>49</v>
      </c>
      <c r="S66" s="181" t="s">
        <v>50</v>
      </c>
      <c r="T66" s="181" t="s">
        <v>51</v>
      </c>
      <c r="U66" s="181" t="s">
        <v>52</v>
      </c>
      <c r="V66" s="181" t="s">
        <v>53</v>
      </c>
      <c r="W66" s="179" t="s">
        <v>54</v>
      </c>
      <c r="X66" s="227"/>
      <c r="Y66" s="227"/>
      <c r="Z66" s="228" t="s">
        <v>57</v>
      </c>
      <c r="AA66" s="228" t="s">
        <v>58</v>
      </c>
      <c r="AB66" s="228" t="s">
        <v>59</v>
      </c>
      <c r="AC66" s="238" t="s">
        <v>60</v>
      </c>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row>
    <row r="67" spans="1:59" s="53" customFormat="1" ht="20.399999999999999" x14ac:dyDescent="0.2">
      <c r="A67" s="35"/>
      <c r="B67" s="35"/>
      <c r="C67" s="35"/>
      <c r="D67" s="59" t="s">
        <v>137</v>
      </c>
      <c r="E67" s="35"/>
      <c r="F67" s="35"/>
      <c r="G67" s="157"/>
      <c r="H67" s="48"/>
      <c r="I67" s="29"/>
      <c r="J67" s="55" t="s">
        <v>61</v>
      </c>
      <c r="K67" s="55" t="s">
        <v>62</v>
      </c>
      <c r="L67" s="55" t="s">
        <v>63</v>
      </c>
      <c r="M67" s="56" t="s">
        <v>64</v>
      </c>
      <c r="N67" s="55" t="s">
        <v>65</v>
      </c>
      <c r="O67" s="57" t="s">
        <v>66</v>
      </c>
      <c r="P67" s="55" t="s">
        <v>136</v>
      </c>
      <c r="Q67" s="58" t="s">
        <v>67</v>
      </c>
      <c r="R67" s="54" t="s">
        <v>17</v>
      </c>
      <c r="S67" s="191" t="s">
        <v>138</v>
      </c>
      <c r="T67" s="192" t="s">
        <v>69</v>
      </c>
      <c r="U67" s="192" t="s">
        <v>69</v>
      </c>
      <c r="V67" s="192" t="s">
        <v>70</v>
      </c>
      <c r="W67" s="193" t="s">
        <v>71</v>
      </c>
      <c r="X67" s="227"/>
      <c r="Y67" s="227"/>
      <c r="Z67" s="229" t="s">
        <v>61</v>
      </c>
      <c r="AA67" s="229" t="s">
        <v>236</v>
      </c>
      <c r="AB67" s="229" t="s">
        <v>69</v>
      </c>
      <c r="AC67" s="239" t="s">
        <v>161</v>
      </c>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row>
    <row r="68" spans="1:59" s="68" customFormat="1" ht="40.799999999999997" x14ac:dyDescent="0.2">
      <c r="A68" s="60"/>
      <c r="B68" s="60"/>
      <c r="C68" s="60"/>
      <c r="D68" s="153" t="s">
        <v>131</v>
      </c>
      <c r="E68" s="60"/>
      <c r="F68" s="60"/>
      <c r="G68" s="78"/>
      <c r="H68" s="79"/>
      <c r="I68" s="62"/>
      <c r="J68" s="63" t="s">
        <v>133</v>
      </c>
      <c r="K68" s="63" t="s">
        <v>133</v>
      </c>
      <c r="L68" s="65" t="s">
        <v>133</v>
      </c>
      <c r="M68" s="63" t="s">
        <v>133</v>
      </c>
      <c r="N68" s="63" t="s">
        <v>133</v>
      </c>
      <c r="O68" s="63" t="s">
        <v>133</v>
      </c>
      <c r="P68" s="63" t="s">
        <v>133</v>
      </c>
      <c r="Q68" s="63" t="s">
        <v>133</v>
      </c>
      <c r="R68" s="67" t="s">
        <v>79</v>
      </c>
      <c r="S68" s="194" t="s">
        <v>230</v>
      </c>
      <c r="T68" s="195" t="s">
        <v>80</v>
      </c>
      <c r="U68" s="195" t="s">
        <v>81</v>
      </c>
      <c r="V68" s="195" t="s">
        <v>82</v>
      </c>
      <c r="W68" s="196" t="s">
        <v>83</v>
      </c>
      <c r="X68" s="61"/>
      <c r="Y68" s="62"/>
      <c r="Z68" s="63" t="s">
        <v>133</v>
      </c>
      <c r="AA68" s="229" t="s">
        <v>133</v>
      </c>
      <c r="AB68" s="229" t="s">
        <v>133</v>
      </c>
      <c r="AC68" s="239" t="s">
        <v>238</v>
      </c>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85"/>
      <c r="BB68" s="85"/>
      <c r="BC68" s="85"/>
      <c r="BD68" s="85"/>
      <c r="BE68" s="85"/>
      <c r="BF68" s="85"/>
      <c r="BG68" s="85"/>
    </row>
    <row r="69" spans="1:59" ht="11.25" customHeight="1" x14ac:dyDescent="0.2">
      <c r="A69" s="80">
        <v>1</v>
      </c>
      <c r="B69" s="214">
        <f>B12</f>
        <v>0</v>
      </c>
      <c r="C69" s="214">
        <f t="shared" ref="C69" si="50">C12</f>
        <v>0</v>
      </c>
      <c r="D69" s="214">
        <f>D12</f>
        <v>0</v>
      </c>
      <c r="E69" s="215"/>
      <c r="F69" s="216"/>
      <c r="G69" s="70"/>
      <c r="H69" s="217"/>
      <c r="I69" s="217"/>
      <c r="J69" s="71" t="e">
        <f t="shared" ref="J69:Q78" si="51">AVERAGE(J12,J31,J50)</f>
        <v>#DIV/0!</v>
      </c>
      <c r="K69" s="72" t="e">
        <f t="shared" si="51"/>
        <v>#DIV/0!</v>
      </c>
      <c r="L69" s="73" t="e">
        <f t="shared" si="51"/>
        <v>#DIV/0!</v>
      </c>
      <c r="M69" s="74" t="e">
        <f t="shared" si="51"/>
        <v>#DIV/0!</v>
      </c>
      <c r="N69" s="73" t="e">
        <f t="shared" si="51"/>
        <v>#DIV/0!</v>
      </c>
      <c r="O69" s="73" t="e">
        <f t="shared" si="51"/>
        <v>#DIV/0!</v>
      </c>
      <c r="P69" s="74" t="e">
        <f t="shared" si="51"/>
        <v>#DIV/0!</v>
      </c>
      <c r="Q69" s="73" t="e">
        <f t="shared" si="51"/>
        <v>#DIV/0!</v>
      </c>
      <c r="R69" s="154" t="e">
        <f>P69-M69</f>
        <v>#DIV/0!</v>
      </c>
      <c r="S69" s="186" t="e">
        <f>IF(R69&gt;=0.05,"",(1-(D69+0.05))/(1/2.65+J69))</f>
        <v>#DIV/0!</v>
      </c>
      <c r="T69" s="187" t="e">
        <f>IF(R69&gt;=0.05,"",S69*J69)</f>
        <v>#DIV/0!</v>
      </c>
      <c r="U69" s="188" t="e">
        <f>IF(R69&gt;=0.05,"",K69*S69)</f>
        <v>#DIV/0!</v>
      </c>
      <c r="V69" s="187" t="e">
        <f>IF(R69&gt;=0.05,"",T69+0.05)</f>
        <v>#DIV/0!</v>
      </c>
      <c r="W69" s="188" t="e">
        <f>IF(R69&gt;=0.05,"",V69*100)</f>
        <v>#DIV/0!</v>
      </c>
      <c r="X69" s="217"/>
      <c r="Y69" s="217"/>
      <c r="Z69" s="232" t="e">
        <f>AVERAGE(Z12,Z31,Z50)</f>
        <v>#DIV/0!</v>
      </c>
      <c r="AA69" s="155" t="e">
        <f>AVERAGE(AA12,AA31,AA50)</f>
        <v>#DIV/0!</v>
      </c>
      <c r="AB69" s="155" t="e">
        <f>AVERAGE(AB12,AB31,AB50)</f>
        <v>#DIV/0!</v>
      </c>
      <c r="AC69" s="240" t="e">
        <f>IF(R69&gt;=0.05,"",Z69*S69)</f>
        <v>#DIV/0!</v>
      </c>
    </row>
    <row r="70" spans="1:59" ht="11.25" customHeight="1" x14ac:dyDescent="0.2">
      <c r="A70" s="80">
        <v>2</v>
      </c>
      <c r="B70" s="214">
        <f t="shared" ref="B70:D70" si="52">B13</f>
        <v>0</v>
      </c>
      <c r="C70" s="214">
        <f t="shared" si="52"/>
        <v>0</v>
      </c>
      <c r="D70" s="214">
        <f t="shared" si="52"/>
        <v>0</v>
      </c>
      <c r="E70" s="215"/>
      <c r="F70" s="216"/>
      <c r="G70" s="70"/>
      <c r="H70" s="217"/>
      <c r="I70" s="217"/>
      <c r="J70" s="71" t="e">
        <f t="shared" si="51"/>
        <v>#DIV/0!</v>
      </c>
      <c r="K70" s="72" t="e">
        <f t="shared" si="51"/>
        <v>#DIV/0!</v>
      </c>
      <c r="L70" s="73" t="e">
        <f t="shared" si="51"/>
        <v>#DIV/0!</v>
      </c>
      <c r="M70" s="74" t="e">
        <f t="shared" si="51"/>
        <v>#DIV/0!</v>
      </c>
      <c r="N70" s="73" t="e">
        <f t="shared" si="51"/>
        <v>#DIV/0!</v>
      </c>
      <c r="O70" s="73" t="e">
        <f t="shared" si="51"/>
        <v>#DIV/0!</v>
      </c>
      <c r="P70" s="74" t="e">
        <f t="shared" si="51"/>
        <v>#DIV/0!</v>
      </c>
      <c r="Q70" s="73" t="e">
        <f t="shared" si="51"/>
        <v>#DIV/0!</v>
      </c>
      <c r="R70" s="154" t="e">
        <f t="shared" ref="R70:R78" si="53">P70-M70</f>
        <v>#DIV/0!</v>
      </c>
      <c r="S70" s="186" t="e">
        <f t="shared" ref="S70:S78" si="54">IF(R70&gt;=0.05,"",(1-(D70+0.05))/(1/2.65+J70))</f>
        <v>#DIV/0!</v>
      </c>
      <c r="T70" s="187" t="e">
        <f t="shared" ref="T70:T78" si="55">IF(R70&gt;=0.05,"",S70*J70)</f>
        <v>#DIV/0!</v>
      </c>
      <c r="U70" s="188" t="e">
        <f t="shared" ref="U70:U78" si="56">IF(R70&gt;=0.05,"",K70*S70)</f>
        <v>#DIV/0!</v>
      </c>
      <c r="V70" s="187" t="e">
        <f t="shared" ref="V70:V78" si="57">IF(R70&gt;=0.05,"",T70+0.05)</f>
        <v>#DIV/0!</v>
      </c>
      <c r="W70" s="188" t="e">
        <f t="shared" ref="W70:W78" si="58">IF(R70&gt;=0.05,"",V70*100)</f>
        <v>#DIV/0!</v>
      </c>
      <c r="X70" s="217"/>
      <c r="Y70" s="217"/>
      <c r="Z70" s="232" t="e">
        <f t="shared" ref="Z70:AB70" si="59">AVERAGE(Z13,Z32,Z51)</f>
        <v>#DIV/0!</v>
      </c>
      <c r="AA70" s="155" t="e">
        <f t="shared" si="59"/>
        <v>#DIV/0!</v>
      </c>
      <c r="AB70" s="155" t="e">
        <f t="shared" si="59"/>
        <v>#DIV/0!</v>
      </c>
      <c r="AC70" s="240" t="e">
        <f t="shared" ref="AC70:AC78" si="60">IF(R70&gt;=0.05,"",Z70*S70)</f>
        <v>#DIV/0!</v>
      </c>
    </row>
    <row r="71" spans="1:59" ht="11.25" customHeight="1" x14ac:dyDescent="0.2">
      <c r="A71" s="80">
        <v>3</v>
      </c>
      <c r="B71" s="214">
        <f t="shared" ref="B71:D71" si="61">B14</f>
        <v>0</v>
      </c>
      <c r="C71" s="214">
        <f t="shared" si="61"/>
        <v>0</v>
      </c>
      <c r="D71" s="214">
        <f t="shared" si="61"/>
        <v>0</v>
      </c>
      <c r="E71" s="215"/>
      <c r="F71" s="216"/>
      <c r="G71" s="70"/>
      <c r="H71" s="217"/>
      <c r="I71" s="217"/>
      <c r="J71" s="71" t="e">
        <f t="shared" si="51"/>
        <v>#DIV/0!</v>
      </c>
      <c r="K71" s="72" t="e">
        <f t="shared" si="51"/>
        <v>#DIV/0!</v>
      </c>
      <c r="L71" s="73" t="e">
        <f t="shared" si="51"/>
        <v>#DIV/0!</v>
      </c>
      <c r="M71" s="74" t="e">
        <f t="shared" si="51"/>
        <v>#DIV/0!</v>
      </c>
      <c r="N71" s="73" t="e">
        <f t="shared" si="51"/>
        <v>#DIV/0!</v>
      </c>
      <c r="O71" s="73" t="e">
        <f t="shared" si="51"/>
        <v>#DIV/0!</v>
      </c>
      <c r="P71" s="74" t="e">
        <f t="shared" si="51"/>
        <v>#DIV/0!</v>
      </c>
      <c r="Q71" s="73" t="e">
        <f t="shared" si="51"/>
        <v>#DIV/0!</v>
      </c>
      <c r="R71" s="154" t="e">
        <f t="shared" si="53"/>
        <v>#DIV/0!</v>
      </c>
      <c r="S71" s="186" t="e">
        <f t="shared" si="54"/>
        <v>#DIV/0!</v>
      </c>
      <c r="T71" s="187" t="e">
        <f t="shared" si="55"/>
        <v>#DIV/0!</v>
      </c>
      <c r="U71" s="188" t="e">
        <f t="shared" si="56"/>
        <v>#DIV/0!</v>
      </c>
      <c r="V71" s="187" t="e">
        <f t="shared" si="57"/>
        <v>#DIV/0!</v>
      </c>
      <c r="W71" s="188" t="e">
        <f t="shared" si="58"/>
        <v>#DIV/0!</v>
      </c>
      <c r="X71" s="217"/>
      <c r="Y71" s="217"/>
      <c r="Z71" s="232" t="e">
        <f t="shared" ref="Z71:AB71" si="62">AVERAGE(Z14,Z33,Z52)</f>
        <v>#DIV/0!</v>
      </c>
      <c r="AA71" s="155" t="e">
        <f t="shared" si="62"/>
        <v>#DIV/0!</v>
      </c>
      <c r="AB71" s="155" t="e">
        <f t="shared" si="62"/>
        <v>#DIV/0!</v>
      </c>
      <c r="AC71" s="240" t="e">
        <f t="shared" si="60"/>
        <v>#DIV/0!</v>
      </c>
    </row>
    <row r="72" spans="1:59" ht="11.25" customHeight="1" x14ac:dyDescent="0.2">
      <c r="A72" s="80">
        <v>4</v>
      </c>
      <c r="B72" s="214">
        <f t="shared" ref="B72:D72" si="63">B15</f>
        <v>0</v>
      </c>
      <c r="C72" s="214">
        <f t="shared" si="63"/>
        <v>0</v>
      </c>
      <c r="D72" s="214">
        <f t="shared" si="63"/>
        <v>0</v>
      </c>
      <c r="E72" s="215"/>
      <c r="F72" s="216"/>
      <c r="G72" s="70"/>
      <c r="H72" s="217"/>
      <c r="I72" s="217"/>
      <c r="J72" s="71" t="e">
        <f t="shared" si="51"/>
        <v>#DIV/0!</v>
      </c>
      <c r="K72" s="72" t="e">
        <f t="shared" si="51"/>
        <v>#DIV/0!</v>
      </c>
      <c r="L72" s="73" t="e">
        <f t="shared" si="51"/>
        <v>#DIV/0!</v>
      </c>
      <c r="M72" s="74" t="e">
        <f t="shared" si="51"/>
        <v>#DIV/0!</v>
      </c>
      <c r="N72" s="73" t="e">
        <f t="shared" si="51"/>
        <v>#DIV/0!</v>
      </c>
      <c r="O72" s="73" t="e">
        <f t="shared" si="51"/>
        <v>#DIV/0!</v>
      </c>
      <c r="P72" s="74" t="e">
        <f t="shared" si="51"/>
        <v>#DIV/0!</v>
      </c>
      <c r="Q72" s="73" t="e">
        <f t="shared" si="51"/>
        <v>#DIV/0!</v>
      </c>
      <c r="R72" s="154" t="e">
        <f t="shared" si="53"/>
        <v>#DIV/0!</v>
      </c>
      <c r="S72" s="186" t="e">
        <f t="shared" si="54"/>
        <v>#DIV/0!</v>
      </c>
      <c r="T72" s="187" t="e">
        <f t="shared" si="55"/>
        <v>#DIV/0!</v>
      </c>
      <c r="U72" s="188" t="e">
        <f t="shared" si="56"/>
        <v>#DIV/0!</v>
      </c>
      <c r="V72" s="187" t="e">
        <f t="shared" si="57"/>
        <v>#DIV/0!</v>
      </c>
      <c r="W72" s="188" t="e">
        <f t="shared" si="58"/>
        <v>#DIV/0!</v>
      </c>
      <c r="X72" s="217"/>
      <c r="Y72" s="217"/>
      <c r="Z72" s="232" t="e">
        <f t="shared" ref="Z72:AB72" si="64">AVERAGE(Z15,Z34,Z53)</f>
        <v>#DIV/0!</v>
      </c>
      <c r="AA72" s="155" t="e">
        <f t="shared" si="64"/>
        <v>#DIV/0!</v>
      </c>
      <c r="AB72" s="155" t="e">
        <f t="shared" si="64"/>
        <v>#DIV/0!</v>
      </c>
      <c r="AC72" s="240" t="e">
        <f t="shared" si="60"/>
        <v>#DIV/0!</v>
      </c>
    </row>
    <row r="73" spans="1:59" ht="11.25" customHeight="1" x14ac:dyDescent="0.2">
      <c r="A73" s="80">
        <v>5</v>
      </c>
      <c r="B73" s="214">
        <f t="shared" ref="B73:D73" si="65">B16</f>
        <v>0</v>
      </c>
      <c r="C73" s="214">
        <f t="shared" si="65"/>
        <v>0</v>
      </c>
      <c r="D73" s="214">
        <f t="shared" si="65"/>
        <v>0</v>
      </c>
      <c r="E73" s="215"/>
      <c r="F73" s="216"/>
      <c r="G73" s="70"/>
      <c r="H73" s="217"/>
      <c r="I73" s="217"/>
      <c r="J73" s="71" t="e">
        <f t="shared" si="51"/>
        <v>#DIV/0!</v>
      </c>
      <c r="K73" s="72" t="e">
        <f t="shared" si="51"/>
        <v>#DIV/0!</v>
      </c>
      <c r="L73" s="73" t="e">
        <f t="shared" si="51"/>
        <v>#DIV/0!</v>
      </c>
      <c r="M73" s="74" t="e">
        <f t="shared" si="51"/>
        <v>#DIV/0!</v>
      </c>
      <c r="N73" s="73" t="e">
        <f t="shared" si="51"/>
        <v>#DIV/0!</v>
      </c>
      <c r="O73" s="73" t="e">
        <f t="shared" si="51"/>
        <v>#DIV/0!</v>
      </c>
      <c r="P73" s="74" t="e">
        <f t="shared" si="51"/>
        <v>#DIV/0!</v>
      </c>
      <c r="Q73" s="73" t="e">
        <f t="shared" si="51"/>
        <v>#DIV/0!</v>
      </c>
      <c r="R73" s="154" t="e">
        <f t="shared" si="53"/>
        <v>#DIV/0!</v>
      </c>
      <c r="S73" s="186" t="e">
        <f t="shared" si="54"/>
        <v>#DIV/0!</v>
      </c>
      <c r="T73" s="187" t="e">
        <f t="shared" si="55"/>
        <v>#DIV/0!</v>
      </c>
      <c r="U73" s="188" t="e">
        <f t="shared" si="56"/>
        <v>#DIV/0!</v>
      </c>
      <c r="V73" s="187" t="e">
        <f t="shared" si="57"/>
        <v>#DIV/0!</v>
      </c>
      <c r="W73" s="188" t="e">
        <f t="shared" si="58"/>
        <v>#DIV/0!</v>
      </c>
      <c r="X73" s="217"/>
      <c r="Y73" s="217"/>
      <c r="Z73" s="232" t="e">
        <f t="shared" ref="Z73:AB73" si="66">AVERAGE(Z16,Z35,Z54)</f>
        <v>#DIV/0!</v>
      </c>
      <c r="AA73" s="155" t="e">
        <f t="shared" si="66"/>
        <v>#DIV/0!</v>
      </c>
      <c r="AB73" s="155" t="e">
        <f t="shared" si="66"/>
        <v>#DIV/0!</v>
      </c>
      <c r="AC73" s="240" t="e">
        <f t="shared" si="60"/>
        <v>#DIV/0!</v>
      </c>
    </row>
    <row r="74" spans="1:59" ht="11.25" customHeight="1" x14ac:dyDescent="0.2">
      <c r="A74" s="80">
        <v>6</v>
      </c>
      <c r="B74" s="214">
        <f t="shared" ref="B74:D74" si="67">B17</f>
        <v>0</v>
      </c>
      <c r="C74" s="214">
        <f t="shared" si="67"/>
        <v>0</v>
      </c>
      <c r="D74" s="214">
        <f t="shared" si="67"/>
        <v>0</v>
      </c>
      <c r="E74" s="215"/>
      <c r="F74" s="216"/>
      <c r="G74" s="70"/>
      <c r="H74" s="217"/>
      <c r="I74" s="217"/>
      <c r="J74" s="71" t="e">
        <f t="shared" si="51"/>
        <v>#DIV/0!</v>
      </c>
      <c r="K74" s="72" t="e">
        <f t="shared" si="51"/>
        <v>#DIV/0!</v>
      </c>
      <c r="L74" s="73" t="e">
        <f t="shared" si="51"/>
        <v>#DIV/0!</v>
      </c>
      <c r="M74" s="74" t="e">
        <f t="shared" si="51"/>
        <v>#DIV/0!</v>
      </c>
      <c r="N74" s="73" t="e">
        <f t="shared" si="51"/>
        <v>#DIV/0!</v>
      </c>
      <c r="O74" s="73" t="e">
        <f t="shared" si="51"/>
        <v>#DIV/0!</v>
      </c>
      <c r="P74" s="74" t="e">
        <f t="shared" si="51"/>
        <v>#DIV/0!</v>
      </c>
      <c r="Q74" s="73" t="e">
        <f t="shared" si="51"/>
        <v>#DIV/0!</v>
      </c>
      <c r="R74" s="154" t="e">
        <f t="shared" si="53"/>
        <v>#DIV/0!</v>
      </c>
      <c r="S74" s="186" t="e">
        <f t="shared" si="54"/>
        <v>#DIV/0!</v>
      </c>
      <c r="T74" s="187" t="e">
        <f t="shared" si="55"/>
        <v>#DIV/0!</v>
      </c>
      <c r="U74" s="188" t="e">
        <f t="shared" si="56"/>
        <v>#DIV/0!</v>
      </c>
      <c r="V74" s="187" t="e">
        <f t="shared" si="57"/>
        <v>#DIV/0!</v>
      </c>
      <c r="W74" s="188" t="e">
        <f t="shared" si="58"/>
        <v>#DIV/0!</v>
      </c>
      <c r="X74" s="217"/>
      <c r="Y74" s="217"/>
      <c r="Z74" s="232" t="e">
        <f t="shared" ref="Z74:AB74" si="68">AVERAGE(Z17,Z36,Z55)</f>
        <v>#DIV/0!</v>
      </c>
      <c r="AA74" s="155" t="e">
        <f t="shared" si="68"/>
        <v>#DIV/0!</v>
      </c>
      <c r="AB74" s="155" t="e">
        <f t="shared" si="68"/>
        <v>#DIV/0!</v>
      </c>
      <c r="AC74" s="240" t="e">
        <f t="shared" si="60"/>
        <v>#DIV/0!</v>
      </c>
    </row>
    <row r="75" spans="1:59" ht="11.25" customHeight="1" x14ac:dyDescent="0.2">
      <c r="A75" s="80">
        <v>7</v>
      </c>
      <c r="B75" s="214">
        <f t="shared" ref="B75:D75" si="69">B18</f>
        <v>0</v>
      </c>
      <c r="C75" s="214">
        <f t="shared" si="69"/>
        <v>0</v>
      </c>
      <c r="D75" s="214">
        <f t="shared" si="69"/>
        <v>0</v>
      </c>
      <c r="E75" s="215"/>
      <c r="F75" s="216"/>
      <c r="G75" s="70"/>
      <c r="H75" s="217"/>
      <c r="I75" s="217"/>
      <c r="J75" s="71" t="e">
        <f t="shared" si="51"/>
        <v>#DIV/0!</v>
      </c>
      <c r="K75" s="72" t="e">
        <f t="shared" si="51"/>
        <v>#DIV/0!</v>
      </c>
      <c r="L75" s="73" t="e">
        <f t="shared" si="51"/>
        <v>#DIV/0!</v>
      </c>
      <c r="M75" s="74" t="e">
        <f t="shared" si="51"/>
        <v>#DIV/0!</v>
      </c>
      <c r="N75" s="73" t="e">
        <f t="shared" si="51"/>
        <v>#DIV/0!</v>
      </c>
      <c r="O75" s="73" t="e">
        <f t="shared" si="51"/>
        <v>#DIV/0!</v>
      </c>
      <c r="P75" s="74" t="e">
        <f t="shared" si="51"/>
        <v>#DIV/0!</v>
      </c>
      <c r="Q75" s="73" t="e">
        <f t="shared" si="51"/>
        <v>#DIV/0!</v>
      </c>
      <c r="R75" s="154" t="e">
        <f t="shared" si="53"/>
        <v>#DIV/0!</v>
      </c>
      <c r="S75" s="186" t="e">
        <f t="shared" si="54"/>
        <v>#DIV/0!</v>
      </c>
      <c r="T75" s="187" t="e">
        <f t="shared" si="55"/>
        <v>#DIV/0!</v>
      </c>
      <c r="U75" s="188" t="e">
        <f t="shared" si="56"/>
        <v>#DIV/0!</v>
      </c>
      <c r="V75" s="187" t="e">
        <f t="shared" si="57"/>
        <v>#DIV/0!</v>
      </c>
      <c r="W75" s="188" t="e">
        <f t="shared" si="58"/>
        <v>#DIV/0!</v>
      </c>
      <c r="X75" s="217"/>
      <c r="Y75" s="217"/>
      <c r="Z75" s="232" t="e">
        <f t="shared" ref="Z75:AB75" si="70">AVERAGE(Z18,Z37,Z56)</f>
        <v>#DIV/0!</v>
      </c>
      <c r="AA75" s="155" t="e">
        <f t="shared" si="70"/>
        <v>#DIV/0!</v>
      </c>
      <c r="AB75" s="155" t="e">
        <f t="shared" si="70"/>
        <v>#DIV/0!</v>
      </c>
      <c r="AC75" s="240" t="e">
        <f t="shared" si="60"/>
        <v>#DIV/0!</v>
      </c>
    </row>
    <row r="76" spans="1:59" ht="11.25" customHeight="1" x14ac:dyDescent="0.2">
      <c r="A76" s="80">
        <v>8</v>
      </c>
      <c r="B76" s="214">
        <f t="shared" ref="B76:D76" si="71">B19</f>
        <v>0</v>
      </c>
      <c r="C76" s="214">
        <f t="shared" si="71"/>
        <v>0</v>
      </c>
      <c r="D76" s="214">
        <f t="shared" si="71"/>
        <v>0</v>
      </c>
      <c r="E76" s="215"/>
      <c r="F76" s="216"/>
      <c r="G76" s="70"/>
      <c r="H76" s="217"/>
      <c r="I76" s="217"/>
      <c r="J76" s="71" t="e">
        <f t="shared" si="51"/>
        <v>#DIV/0!</v>
      </c>
      <c r="K76" s="72" t="e">
        <f t="shared" si="51"/>
        <v>#DIV/0!</v>
      </c>
      <c r="L76" s="73" t="e">
        <f t="shared" si="51"/>
        <v>#DIV/0!</v>
      </c>
      <c r="M76" s="74" t="e">
        <f t="shared" si="51"/>
        <v>#DIV/0!</v>
      </c>
      <c r="N76" s="73" t="e">
        <f t="shared" si="51"/>
        <v>#DIV/0!</v>
      </c>
      <c r="O76" s="73" t="e">
        <f t="shared" si="51"/>
        <v>#DIV/0!</v>
      </c>
      <c r="P76" s="74" t="e">
        <f t="shared" si="51"/>
        <v>#DIV/0!</v>
      </c>
      <c r="Q76" s="73" t="e">
        <f t="shared" si="51"/>
        <v>#DIV/0!</v>
      </c>
      <c r="R76" s="154" t="e">
        <f t="shared" si="53"/>
        <v>#DIV/0!</v>
      </c>
      <c r="S76" s="186" t="e">
        <f t="shared" si="54"/>
        <v>#DIV/0!</v>
      </c>
      <c r="T76" s="187" t="e">
        <f t="shared" si="55"/>
        <v>#DIV/0!</v>
      </c>
      <c r="U76" s="188" t="e">
        <f t="shared" si="56"/>
        <v>#DIV/0!</v>
      </c>
      <c r="V76" s="187" t="e">
        <f t="shared" si="57"/>
        <v>#DIV/0!</v>
      </c>
      <c r="W76" s="188" t="e">
        <f t="shared" si="58"/>
        <v>#DIV/0!</v>
      </c>
      <c r="X76" s="217"/>
      <c r="Y76" s="217"/>
      <c r="Z76" s="232" t="e">
        <f t="shared" ref="Z76:AB76" si="72">AVERAGE(Z19,Z38,Z57)</f>
        <v>#DIV/0!</v>
      </c>
      <c r="AA76" s="155" t="e">
        <f t="shared" si="72"/>
        <v>#DIV/0!</v>
      </c>
      <c r="AB76" s="155" t="e">
        <f t="shared" si="72"/>
        <v>#DIV/0!</v>
      </c>
      <c r="AC76" s="240" t="e">
        <f t="shared" si="60"/>
        <v>#DIV/0!</v>
      </c>
    </row>
    <row r="77" spans="1:59" ht="11.25" customHeight="1" x14ac:dyDescent="0.2">
      <c r="A77" s="80">
        <v>9</v>
      </c>
      <c r="B77" s="214">
        <f t="shared" ref="B77:D77" si="73">B20</f>
        <v>0</v>
      </c>
      <c r="C77" s="214">
        <f t="shared" si="73"/>
        <v>0</v>
      </c>
      <c r="D77" s="214">
        <f t="shared" si="73"/>
        <v>0</v>
      </c>
      <c r="E77" s="215"/>
      <c r="F77" s="216"/>
      <c r="G77" s="70"/>
      <c r="H77" s="217"/>
      <c r="I77" s="217"/>
      <c r="J77" s="71" t="e">
        <f t="shared" si="51"/>
        <v>#DIV/0!</v>
      </c>
      <c r="K77" s="72" t="e">
        <f t="shared" si="51"/>
        <v>#DIV/0!</v>
      </c>
      <c r="L77" s="73" t="e">
        <f t="shared" si="51"/>
        <v>#DIV/0!</v>
      </c>
      <c r="M77" s="74" t="e">
        <f t="shared" si="51"/>
        <v>#DIV/0!</v>
      </c>
      <c r="N77" s="73" t="e">
        <f t="shared" si="51"/>
        <v>#DIV/0!</v>
      </c>
      <c r="O77" s="73" t="e">
        <f t="shared" si="51"/>
        <v>#DIV/0!</v>
      </c>
      <c r="P77" s="74" t="e">
        <f t="shared" si="51"/>
        <v>#DIV/0!</v>
      </c>
      <c r="Q77" s="73" t="e">
        <f t="shared" si="51"/>
        <v>#DIV/0!</v>
      </c>
      <c r="R77" s="154" t="e">
        <f t="shared" si="53"/>
        <v>#DIV/0!</v>
      </c>
      <c r="S77" s="186" t="e">
        <f t="shared" si="54"/>
        <v>#DIV/0!</v>
      </c>
      <c r="T77" s="187" t="e">
        <f t="shared" si="55"/>
        <v>#DIV/0!</v>
      </c>
      <c r="U77" s="188" t="e">
        <f t="shared" si="56"/>
        <v>#DIV/0!</v>
      </c>
      <c r="V77" s="187" t="e">
        <f t="shared" si="57"/>
        <v>#DIV/0!</v>
      </c>
      <c r="W77" s="188" t="e">
        <f t="shared" si="58"/>
        <v>#DIV/0!</v>
      </c>
      <c r="X77" s="217"/>
      <c r="Y77" s="217"/>
      <c r="Z77" s="232" t="e">
        <f t="shared" ref="Z77:AB77" si="74">AVERAGE(Z20,Z39,Z58)</f>
        <v>#DIV/0!</v>
      </c>
      <c r="AA77" s="155" t="e">
        <f t="shared" si="74"/>
        <v>#DIV/0!</v>
      </c>
      <c r="AB77" s="155" t="e">
        <f t="shared" si="74"/>
        <v>#DIV/0!</v>
      </c>
      <c r="AC77" s="240" t="e">
        <f t="shared" si="60"/>
        <v>#DIV/0!</v>
      </c>
    </row>
    <row r="78" spans="1:59" ht="11.25" customHeight="1" x14ac:dyDescent="0.2">
      <c r="A78" s="80">
        <v>10</v>
      </c>
      <c r="B78" s="214">
        <f t="shared" ref="B78:D78" si="75">B21</f>
        <v>0</v>
      </c>
      <c r="C78" s="214">
        <f t="shared" si="75"/>
        <v>0</v>
      </c>
      <c r="D78" s="214">
        <f t="shared" si="75"/>
        <v>0</v>
      </c>
      <c r="E78" s="215"/>
      <c r="F78" s="216"/>
      <c r="G78" s="70"/>
      <c r="H78" s="217"/>
      <c r="I78" s="217"/>
      <c r="J78" s="71" t="e">
        <f t="shared" si="51"/>
        <v>#DIV/0!</v>
      </c>
      <c r="K78" s="72" t="e">
        <f t="shared" si="51"/>
        <v>#DIV/0!</v>
      </c>
      <c r="L78" s="73" t="e">
        <f t="shared" si="51"/>
        <v>#DIV/0!</v>
      </c>
      <c r="M78" s="74" t="e">
        <f t="shared" si="51"/>
        <v>#DIV/0!</v>
      </c>
      <c r="N78" s="73" t="e">
        <f t="shared" si="51"/>
        <v>#DIV/0!</v>
      </c>
      <c r="O78" s="73" t="e">
        <f t="shared" si="51"/>
        <v>#DIV/0!</v>
      </c>
      <c r="P78" s="74" t="e">
        <f t="shared" si="51"/>
        <v>#DIV/0!</v>
      </c>
      <c r="Q78" s="73" t="e">
        <f t="shared" si="51"/>
        <v>#DIV/0!</v>
      </c>
      <c r="R78" s="154" t="e">
        <f t="shared" si="53"/>
        <v>#DIV/0!</v>
      </c>
      <c r="S78" s="186" t="e">
        <f t="shared" si="54"/>
        <v>#DIV/0!</v>
      </c>
      <c r="T78" s="187" t="e">
        <f t="shared" si="55"/>
        <v>#DIV/0!</v>
      </c>
      <c r="U78" s="188" t="e">
        <f t="shared" si="56"/>
        <v>#DIV/0!</v>
      </c>
      <c r="V78" s="187" t="e">
        <f t="shared" si="57"/>
        <v>#DIV/0!</v>
      </c>
      <c r="W78" s="188" t="e">
        <f t="shared" si="58"/>
        <v>#DIV/0!</v>
      </c>
      <c r="X78" s="217"/>
      <c r="Y78" s="217"/>
      <c r="Z78" s="232" t="e">
        <f t="shared" ref="Z78:AB78" si="76">AVERAGE(Z21,Z40,Z59)</f>
        <v>#DIV/0!</v>
      </c>
      <c r="AA78" s="155" t="e">
        <f t="shared" si="76"/>
        <v>#DIV/0!</v>
      </c>
      <c r="AB78" s="155" t="e">
        <f t="shared" si="76"/>
        <v>#DIV/0!</v>
      </c>
      <c r="AC78" s="240" t="e">
        <f t="shared" si="60"/>
        <v>#DIV/0!</v>
      </c>
    </row>
    <row r="79" spans="1:59" s="210" customFormat="1" ht="11.25" customHeight="1" x14ac:dyDescent="0.2">
      <c r="A79" s="214"/>
      <c r="B79" s="221" t="s">
        <v>141</v>
      </c>
      <c r="C79" s="214">
        <f>SUM(C69:C78)</f>
        <v>0</v>
      </c>
      <c r="D79" s="200"/>
      <c r="E79" s="201"/>
      <c r="F79" s="202"/>
      <c r="G79" s="203"/>
      <c r="H79" s="200"/>
      <c r="I79" s="200"/>
      <c r="J79" s="204"/>
      <c r="K79" s="205"/>
      <c r="L79" s="206"/>
      <c r="M79" s="204"/>
      <c r="N79" s="206"/>
      <c r="O79" s="206"/>
      <c r="P79" s="204"/>
      <c r="Q79" s="206"/>
      <c r="R79" s="206"/>
      <c r="S79" s="207"/>
      <c r="T79" s="207"/>
      <c r="U79" s="207"/>
      <c r="V79" s="207"/>
      <c r="W79" s="207"/>
      <c r="X79" s="200"/>
      <c r="Y79" s="200"/>
      <c r="Z79" s="208"/>
      <c r="AA79" s="208"/>
      <c r="AB79" s="209"/>
      <c r="AC79" s="209"/>
      <c r="AD79" s="209"/>
      <c r="AE79" s="209"/>
      <c r="AF79" s="209"/>
      <c r="AG79" s="209"/>
      <c r="AH79" s="209"/>
      <c r="AI79" s="209"/>
      <c r="AJ79" s="209"/>
      <c r="AK79" s="209"/>
      <c r="AL79" s="209"/>
      <c r="AM79" s="209"/>
      <c r="AN79" s="209"/>
      <c r="AO79" s="209"/>
      <c r="AP79" s="209"/>
      <c r="AQ79" s="209"/>
      <c r="AR79" s="209"/>
      <c r="AS79" s="209"/>
      <c r="AT79" s="209"/>
      <c r="AU79" s="209"/>
      <c r="AV79" s="209"/>
      <c r="AW79" s="209"/>
      <c r="AX79" s="209"/>
      <c r="AY79" s="209"/>
      <c r="AZ79" s="209"/>
      <c r="BA79" s="209"/>
      <c r="BB79" s="209"/>
      <c r="BC79" s="209"/>
      <c r="BD79" s="209"/>
      <c r="BE79" s="209"/>
      <c r="BF79" s="209"/>
      <c r="BG79" s="209"/>
    </row>
    <row r="81" spans="1:60" ht="15.6" x14ac:dyDescent="0.3">
      <c r="A81" s="343" t="s">
        <v>264</v>
      </c>
      <c r="B81" s="343"/>
      <c r="C81" s="343"/>
      <c r="D81" s="343"/>
      <c r="E81" s="343"/>
      <c r="F81" s="343"/>
      <c r="G81" s="343"/>
      <c r="H81" s="343"/>
      <c r="I81" s="343"/>
      <c r="J81" s="343"/>
      <c r="L81" s="343" t="s">
        <v>240</v>
      </c>
      <c r="M81" s="343"/>
      <c r="N81" s="343"/>
      <c r="O81" s="343"/>
      <c r="P81" s="343"/>
      <c r="Q81" s="343"/>
      <c r="R81" s="343"/>
      <c r="S81" s="343"/>
      <c r="T81" s="343"/>
      <c r="U81" s="343"/>
      <c r="W81" s="343" t="s">
        <v>243</v>
      </c>
      <c r="X81" s="343"/>
      <c r="Y81" s="343"/>
      <c r="Z81" s="343"/>
      <c r="AA81" s="343"/>
      <c r="AB81" s="343"/>
      <c r="AC81" s="343"/>
    </row>
    <row r="82" spans="1:60" ht="15.75" customHeight="1" x14ac:dyDescent="0.3">
      <c r="A82" s="344" t="s">
        <v>154</v>
      </c>
      <c r="B82" s="345"/>
      <c r="C82" s="345"/>
      <c r="D82" s="345"/>
      <c r="E82" s="345"/>
      <c r="F82" s="345"/>
      <c r="G82" s="345"/>
      <c r="H82" s="345"/>
      <c r="I82" s="345"/>
      <c r="J82" s="346"/>
      <c r="L82" s="344" t="s">
        <v>266</v>
      </c>
      <c r="M82" s="345"/>
      <c r="N82" s="345"/>
      <c r="O82" s="345"/>
      <c r="P82" s="345"/>
      <c r="Q82" s="345"/>
      <c r="R82" s="345"/>
      <c r="S82" s="345"/>
      <c r="T82" s="345"/>
      <c r="U82" s="346"/>
      <c r="W82" s="344" t="s">
        <v>156</v>
      </c>
      <c r="X82" s="345"/>
      <c r="Y82" s="345"/>
      <c r="Z82" s="345"/>
      <c r="AA82" s="345"/>
      <c r="AB82" s="345"/>
      <c r="AC82" s="346"/>
    </row>
    <row r="83" spans="1:60" ht="15.75" customHeight="1" x14ac:dyDescent="0.3">
      <c r="A83" s="353" t="s">
        <v>265</v>
      </c>
      <c r="B83" s="354"/>
      <c r="C83" s="354"/>
      <c r="D83" s="354"/>
      <c r="E83" s="354"/>
      <c r="F83" s="354"/>
      <c r="G83" s="354"/>
      <c r="H83" s="354"/>
      <c r="I83" s="354"/>
      <c r="J83" s="355"/>
      <c r="L83" s="344" t="s">
        <v>267</v>
      </c>
      <c r="M83" s="345"/>
      <c r="N83" s="345"/>
      <c r="O83" s="345"/>
      <c r="P83" s="345"/>
      <c r="Q83" s="345"/>
      <c r="R83" s="345"/>
      <c r="S83" s="345"/>
      <c r="T83" s="345"/>
      <c r="U83" s="346"/>
      <c r="W83" s="353" t="s">
        <v>268</v>
      </c>
      <c r="X83" s="354"/>
      <c r="Y83" s="354"/>
      <c r="Z83" s="354"/>
      <c r="AA83" s="354"/>
      <c r="AB83" s="354"/>
      <c r="AC83" s="355"/>
    </row>
    <row r="84" spans="1:60" ht="30.6" x14ac:dyDescent="0.2">
      <c r="A84" s="212" t="s">
        <v>142</v>
      </c>
      <c r="B84" s="223" t="s">
        <v>152</v>
      </c>
      <c r="C84" s="223" t="s">
        <v>7</v>
      </c>
      <c r="D84" s="213" t="s">
        <v>148</v>
      </c>
      <c r="E84" s="211" t="s">
        <v>139</v>
      </c>
      <c r="F84" s="211" t="s">
        <v>151</v>
      </c>
      <c r="G84" s="211" t="s">
        <v>149</v>
      </c>
      <c r="H84" s="211" t="s">
        <v>150</v>
      </c>
      <c r="I84" s="211" t="s">
        <v>140</v>
      </c>
      <c r="J84" s="225" t="s">
        <v>153</v>
      </c>
      <c r="L84" s="212" t="s">
        <v>142</v>
      </c>
      <c r="M84" s="223" t="s">
        <v>152</v>
      </c>
      <c r="N84" s="223" t="s">
        <v>7</v>
      </c>
      <c r="O84" s="213" t="s">
        <v>148</v>
      </c>
      <c r="P84" s="211" t="s">
        <v>139</v>
      </c>
      <c r="Q84" s="211" t="s">
        <v>151</v>
      </c>
      <c r="R84" s="211" t="s">
        <v>149</v>
      </c>
      <c r="S84" s="211" t="s">
        <v>150</v>
      </c>
      <c r="T84" s="211" t="s">
        <v>140</v>
      </c>
      <c r="U84" s="225" t="s">
        <v>153</v>
      </c>
      <c r="W84" s="324" t="s">
        <v>157</v>
      </c>
      <c r="X84" s="325"/>
      <c r="Y84" s="325"/>
      <c r="Z84" s="325"/>
      <c r="AA84" s="325"/>
      <c r="AB84" s="325"/>
      <c r="AC84" s="326"/>
      <c r="BH84" s="81"/>
    </row>
    <row r="85" spans="1:60" x14ac:dyDescent="0.2">
      <c r="A85" s="80">
        <v>1</v>
      </c>
      <c r="B85" s="197">
        <f t="shared" ref="B85:C90" si="77">B69</f>
        <v>0</v>
      </c>
      <c r="C85" s="197">
        <f t="shared" si="77"/>
        <v>0</v>
      </c>
      <c r="D85" s="197">
        <f>C85/2</f>
        <v>0</v>
      </c>
      <c r="E85" s="198" t="e">
        <f t="shared" ref="E85:E94" si="78">IF(R69&gt;=0.05,L69,S69)</f>
        <v>#DIV/0!</v>
      </c>
      <c r="F85" s="198" t="e">
        <f>IF(R69&gt;=0.05,P69,V69)</f>
        <v>#DIV/0!</v>
      </c>
      <c r="G85" s="222" t="e">
        <f t="shared" ref="G85:G94" si="79">IF(R69&gt;=0.05,M69,T69)</f>
        <v>#DIV/0!</v>
      </c>
      <c r="H85" s="222" t="e">
        <f>IF(R69&gt;=0.05,AB69,AC69)</f>
        <v>#DIV/0!</v>
      </c>
      <c r="I85" s="199" t="e">
        <f>(G85-H85)*C85*10</f>
        <v>#DIV/0!</v>
      </c>
      <c r="J85" s="199" t="e">
        <f>I85</f>
        <v>#DIV/0!</v>
      </c>
      <c r="L85" s="80">
        <v>1</v>
      </c>
      <c r="M85" s="197">
        <f>B85</f>
        <v>0</v>
      </c>
      <c r="N85" s="197">
        <f t="shared" ref="N85:O85" si="80">C85</f>
        <v>0</v>
      </c>
      <c r="O85" s="197">
        <f t="shared" si="80"/>
        <v>0</v>
      </c>
      <c r="P85" s="198" t="e">
        <f>E85</f>
        <v>#DIV/0!</v>
      </c>
      <c r="Q85" s="198" t="e">
        <f t="shared" ref="Q85:S94" si="81">F85</f>
        <v>#DIV/0!</v>
      </c>
      <c r="R85" s="198" t="e">
        <f>G85</f>
        <v>#DIV/0!</v>
      </c>
      <c r="S85" s="198" t="e">
        <f>H85</f>
        <v>#DIV/0!</v>
      </c>
      <c r="T85" s="199" t="e">
        <f>(R85-S85)*N85*10</f>
        <v>#DIV/0!</v>
      </c>
      <c r="U85" s="199" t="e">
        <f>T85</f>
        <v>#DIV/0!</v>
      </c>
      <c r="W85" s="347"/>
      <c r="X85" s="338"/>
      <c r="Y85" s="338"/>
      <c r="Z85" s="338"/>
      <c r="AA85" s="338"/>
      <c r="AB85" s="338"/>
      <c r="AC85" s="339"/>
      <c r="BH85" s="81"/>
    </row>
    <row r="86" spans="1:60" x14ac:dyDescent="0.2">
      <c r="A86" s="80">
        <v>2</v>
      </c>
      <c r="B86" s="197">
        <f t="shared" si="77"/>
        <v>0</v>
      </c>
      <c r="C86" s="197">
        <f t="shared" si="77"/>
        <v>0</v>
      </c>
      <c r="D86" s="197">
        <f>C85+0.5*C86</f>
        <v>0</v>
      </c>
      <c r="E86" s="198" t="e">
        <f t="shared" si="78"/>
        <v>#DIV/0!</v>
      </c>
      <c r="F86" s="198" t="e">
        <f t="shared" ref="F86:F94" si="82">IF(R70&gt;=0.05,P70,V70)</f>
        <v>#DIV/0!</v>
      </c>
      <c r="G86" s="222" t="e">
        <f t="shared" si="79"/>
        <v>#DIV/0!</v>
      </c>
      <c r="H86" s="222" t="e">
        <f t="shared" ref="H86:H94" si="83">IF(R70&gt;=0.05,AB70,AC70)</f>
        <v>#DIV/0!</v>
      </c>
      <c r="I86" s="199" t="e">
        <f t="shared" ref="I86:I94" si="84">(G86-H86)*C86*10</f>
        <v>#DIV/0!</v>
      </c>
      <c r="J86" s="199" t="e">
        <f>J85+I86</f>
        <v>#DIV/0!</v>
      </c>
      <c r="L86" s="80">
        <v>2</v>
      </c>
      <c r="M86" s="197">
        <f t="shared" ref="M86:M94" si="85">B86</f>
        <v>0</v>
      </c>
      <c r="N86" s="197">
        <f t="shared" ref="N86:N94" si="86">C86</f>
        <v>0</v>
      </c>
      <c r="O86" s="197">
        <f t="shared" ref="O86:O94" si="87">D86</f>
        <v>0</v>
      </c>
      <c r="P86" s="198" t="e">
        <f t="shared" ref="P86:P94" si="88">E86</f>
        <v>#DIV/0!</v>
      </c>
      <c r="Q86" s="198" t="e">
        <f t="shared" si="81"/>
        <v>#DIV/0!</v>
      </c>
      <c r="R86" s="198" t="e">
        <f t="shared" ref="R86:R94" si="89">G86</f>
        <v>#DIV/0!</v>
      </c>
      <c r="S86" s="198" t="e">
        <f t="shared" si="81"/>
        <v>#DIV/0!</v>
      </c>
      <c r="T86" s="199" t="e">
        <f t="shared" ref="T86:T94" si="90">(R86-S86)*N86*10</f>
        <v>#DIV/0!</v>
      </c>
      <c r="U86" s="199" t="e">
        <f>U85+T86</f>
        <v>#DIV/0!</v>
      </c>
      <c r="W86" s="337"/>
      <c r="X86" s="338"/>
      <c r="Y86" s="338"/>
      <c r="Z86" s="338"/>
      <c r="AA86" s="338"/>
      <c r="AB86" s="338"/>
      <c r="AC86" s="339"/>
      <c r="BH86" s="81"/>
    </row>
    <row r="87" spans="1:60" x14ac:dyDescent="0.2">
      <c r="A87" s="80">
        <v>3</v>
      </c>
      <c r="B87" s="197">
        <f t="shared" si="77"/>
        <v>0</v>
      </c>
      <c r="C87" s="197">
        <f t="shared" si="77"/>
        <v>0</v>
      </c>
      <c r="D87" s="197">
        <f>SUM(C85:C86)+0.5*C87</f>
        <v>0</v>
      </c>
      <c r="E87" s="198" t="e">
        <f t="shared" si="78"/>
        <v>#DIV/0!</v>
      </c>
      <c r="F87" s="198" t="e">
        <f t="shared" si="82"/>
        <v>#DIV/0!</v>
      </c>
      <c r="G87" s="222" t="e">
        <f t="shared" si="79"/>
        <v>#DIV/0!</v>
      </c>
      <c r="H87" s="222" t="e">
        <f t="shared" si="83"/>
        <v>#DIV/0!</v>
      </c>
      <c r="I87" s="199" t="e">
        <f t="shared" si="84"/>
        <v>#DIV/0!</v>
      </c>
      <c r="J87" s="199" t="e">
        <f t="shared" ref="J87:J94" si="91">J86+I87</f>
        <v>#DIV/0!</v>
      </c>
      <c r="L87" s="80">
        <v>3</v>
      </c>
      <c r="M87" s="197">
        <f t="shared" si="85"/>
        <v>0</v>
      </c>
      <c r="N87" s="197">
        <f t="shared" si="86"/>
        <v>0</v>
      </c>
      <c r="O87" s="197">
        <f t="shared" si="87"/>
        <v>0</v>
      </c>
      <c r="P87" s="198" t="e">
        <f t="shared" si="88"/>
        <v>#DIV/0!</v>
      </c>
      <c r="Q87" s="198" t="e">
        <f t="shared" si="81"/>
        <v>#DIV/0!</v>
      </c>
      <c r="R87" s="198" t="e">
        <f t="shared" si="89"/>
        <v>#DIV/0!</v>
      </c>
      <c r="S87" s="198" t="e">
        <f t="shared" si="81"/>
        <v>#DIV/0!</v>
      </c>
      <c r="T87" s="199" t="e">
        <f t="shared" si="90"/>
        <v>#DIV/0!</v>
      </c>
      <c r="U87" s="199" t="e">
        <f t="shared" ref="U87:U94" si="92">U86+T87</f>
        <v>#DIV/0!</v>
      </c>
      <c r="W87" s="337"/>
      <c r="X87" s="338"/>
      <c r="Y87" s="338"/>
      <c r="Z87" s="338"/>
      <c r="AA87" s="338"/>
      <c r="AB87" s="338"/>
      <c r="AC87" s="339"/>
      <c r="BH87" s="81"/>
    </row>
    <row r="88" spans="1:60" x14ac:dyDescent="0.2">
      <c r="A88" s="80">
        <v>4</v>
      </c>
      <c r="B88" s="197">
        <f t="shared" si="77"/>
        <v>0</v>
      </c>
      <c r="C88" s="197">
        <f t="shared" si="77"/>
        <v>0</v>
      </c>
      <c r="D88" s="197">
        <f>SUM(C85:C87)+0.5*C88</f>
        <v>0</v>
      </c>
      <c r="E88" s="198" t="e">
        <f t="shared" si="78"/>
        <v>#DIV/0!</v>
      </c>
      <c r="F88" s="198" t="e">
        <f t="shared" si="82"/>
        <v>#DIV/0!</v>
      </c>
      <c r="G88" s="222" t="e">
        <f t="shared" si="79"/>
        <v>#DIV/0!</v>
      </c>
      <c r="H88" s="222" t="e">
        <f t="shared" si="83"/>
        <v>#DIV/0!</v>
      </c>
      <c r="I88" s="199" t="e">
        <f t="shared" si="84"/>
        <v>#DIV/0!</v>
      </c>
      <c r="J88" s="199" t="e">
        <f t="shared" si="91"/>
        <v>#DIV/0!</v>
      </c>
      <c r="L88" s="80">
        <v>4</v>
      </c>
      <c r="M88" s="197">
        <f t="shared" si="85"/>
        <v>0</v>
      </c>
      <c r="N88" s="197">
        <f t="shared" si="86"/>
        <v>0</v>
      </c>
      <c r="O88" s="197">
        <f t="shared" si="87"/>
        <v>0</v>
      </c>
      <c r="P88" s="198" t="e">
        <f t="shared" si="88"/>
        <v>#DIV/0!</v>
      </c>
      <c r="Q88" s="198" t="e">
        <f t="shared" si="81"/>
        <v>#DIV/0!</v>
      </c>
      <c r="R88" s="198" t="e">
        <f t="shared" si="89"/>
        <v>#DIV/0!</v>
      </c>
      <c r="S88" s="198" t="e">
        <f t="shared" si="81"/>
        <v>#DIV/0!</v>
      </c>
      <c r="T88" s="199" t="e">
        <f t="shared" si="90"/>
        <v>#DIV/0!</v>
      </c>
      <c r="U88" s="199" t="e">
        <f t="shared" si="92"/>
        <v>#DIV/0!</v>
      </c>
      <c r="W88" s="347"/>
      <c r="X88" s="338"/>
      <c r="Y88" s="338"/>
      <c r="Z88" s="338"/>
      <c r="AA88" s="338"/>
      <c r="AB88" s="338"/>
      <c r="AC88" s="339"/>
      <c r="BH88" s="81"/>
    </row>
    <row r="89" spans="1:60" x14ac:dyDescent="0.2">
      <c r="A89" s="80">
        <v>5</v>
      </c>
      <c r="B89" s="197">
        <f t="shared" si="77"/>
        <v>0</v>
      </c>
      <c r="C89" s="197">
        <f t="shared" si="77"/>
        <v>0</v>
      </c>
      <c r="D89" s="197">
        <f>SUM(C85:C88)+0.5*C89</f>
        <v>0</v>
      </c>
      <c r="E89" s="198" t="e">
        <f t="shared" si="78"/>
        <v>#DIV/0!</v>
      </c>
      <c r="F89" s="198" t="e">
        <f t="shared" si="82"/>
        <v>#DIV/0!</v>
      </c>
      <c r="G89" s="222" t="e">
        <f t="shared" si="79"/>
        <v>#DIV/0!</v>
      </c>
      <c r="H89" s="222" t="e">
        <f t="shared" si="83"/>
        <v>#DIV/0!</v>
      </c>
      <c r="I89" s="199" t="e">
        <f t="shared" si="84"/>
        <v>#DIV/0!</v>
      </c>
      <c r="J89" s="199" t="e">
        <f t="shared" si="91"/>
        <v>#DIV/0!</v>
      </c>
      <c r="L89" s="80">
        <v>5</v>
      </c>
      <c r="M89" s="197">
        <f t="shared" si="85"/>
        <v>0</v>
      </c>
      <c r="N89" s="197">
        <f t="shared" si="86"/>
        <v>0</v>
      </c>
      <c r="O89" s="197">
        <f t="shared" si="87"/>
        <v>0</v>
      </c>
      <c r="P89" s="198" t="e">
        <f t="shared" si="88"/>
        <v>#DIV/0!</v>
      </c>
      <c r="Q89" s="198" t="e">
        <f t="shared" si="81"/>
        <v>#DIV/0!</v>
      </c>
      <c r="R89" s="198" t="e">
        <f t="shared" si="89"/>
        <v>#DIV/0!</v>
      </c>
      <c r="S89" s="198" t="e">
        <f t="shared" si="81"/>
        <v>#DIV/0!</v>
      </c>
      <c r="T89" s="199" t="e">
        <f t="shared" si="90"/>
        <v>#DIV/0!</v>
      </c>
      <c r="U89" s="199" t="e">
        <f t="shared" si="92"/>
        <v>#DIV/0!</v>
      </c>
      <c r="W89" s="337"/>
      <c r="X89" s="338"/>
      <c r="Y89" s="338"/>
      <c r="Z89" s="338"/>
      <c r="AA89" s="338"/>
      <c r="AB89" s="338"/>
      <c r="AC89" s="339"/>
      <c r="BH89" s="81"/>
    </row>
    <row r="90" spans="1:60" x14ac:dyDescent="0.2">
      <c r="A90" s="80">
        <v>6</v>
      </c>
      <c r="B90" s="197">
        <f t="shared" si="77"/>
        <v>0</v>
      </c>
      <c r="C90" s="197">
        <f t="shared" si="77"/>
        <v>0</v>
      </c>
      <c r="D90" s="197">
        <f>SUM(C85:C89)+0.5*C90</f>
        <v>0</v>
      </c>
      <c r="E90" s="198" t="e">
        <f t="shared" si="78"/>
        <v>#DIV/0!</v>
      </c>
      <c r="F90" s="198" t="e">
        <f t="shared" si="82"/>
        <v>#DIV/0!</v>
      </c>
      <c r="G90" s="222" t="e">
        <f t="shared" si="79"/>
        <v>#DIV/0!</v>
      </c>
      <c r="H90" s="222" t="e">
        <f t="shared" si="83"/>
        <v>#DIV/0!</v>
      </c>
      <c r="I90" s="199" t="e">
        <f t="shared" si="84"/>
        <v>#DIV/0!</v>
      </c>
      <c r="J90" s="199" t="e">
        <f t="shared" si="91"/>
        <v>#DIV/0!</v>
      </c>
      <c r="L90" s="80">
        <v>6</v>
      </c>
      <c r="M90" s="197">
        <f t="shared" si="85"/>
        <v>0</v>
      </c>
      <c r="N90" s="197">
        <f t="shared" si="86"/>
        <v>0</v>
      </c>
      <c r="O90" s="197">
        <f t="shared" si="87"/>
        <v>0</v>
      </c>
      <c r="P90" s="198" t="e">
        <f t="shared" si="88"/>
        <v>#DIV/0!</v>
      </c>
      <c r="Q90" s="198" t="e">
        <f t="shared" si="81"/>
        <v>#DIV/0!</v>
      </c>
      <c r="R90" s="198" t="e">
        <f t="shared" si="89"/>
        <v>#DIV/0!</v>
      </c>
      <c r="S90" s="198" t="e">
        <f t="shared" si="81"/>
        <v>#DIV/0!</v>
      </c>
      <c r="T90" s="199" t="e">
        <f t="shared" si="90"/>
        <v>#DIV/0!</v>
      </c>
      <c r="U90" s="199" t="e">
        <f t="shared" si="92"/>
        <v>#DIV/0!</v>
      </c>
      <c r="W90" s="347"/>
      <c r="X90" s="338"/>
      <c r="Y90" s="338"/>
      <c r="Z90" s="338"/>
      <c r="AA90" s="338"/>
      <c r="AB90" s="338"/>
      <c r="AC90" s="339"/>
      <c r="BH90" s="81"/>
    </row>
    <row r="91" spans="1:60" x14ac:dyDescent="0.2">
      <c r="A91" s="80">
        <v>7</v>
      </c>
      <c r="B91" s="197">
        <f>B75</f>
        <v>0</v>
      </c>
      <c r="C91" s="197">
        <f t="shared" ref="C91:C94" si="93">C75</f>
        <v>0</v>
      </c>
      <c r="D91" s="197">
        <f>SUM(C85:C90)+0.5*C91</f>
        <v>0</v>
      </c>
      <c r="E91" s="198" t="e">
        <f t="shared" si="78"/>
        <v>#DIV/0!</v>
      </c>
      <c r="F91" s="198" t="e">
        <f t="shared" si="82"/>
        <v>#DIV/0!</v>
      </c>
      <c r="G91" s="222" t="e">
        <f t="shared" si="79"/>
        <v>#DIV/0!</v>
      </c>
      <c r="H91" s="222" t="e">
        <f t="shared" si="83"/>
        <v>#DIV/0!</v>
      </c>
      <c r="I91" s="199" t="e">
        <f t="shared" si="84"/>
        <v>#DIV/0!</v>
      </c>
      <c r="J91" s="199" t="e">
        <f t="shared" si="91"/>
        <v>#DIV/0!</v>
      </c>
      <c r="L91" s="80">
        <v>7</v>
      </c>
      <c r="M91" s="197">
        <f t="shared" si="85"/>
        <v>0</v>
      </c>
      <c r="N91" s="197">
        <f t="shared" si="86"/>
        <v>0</v>
      </c>
      <c r="O91" s="197">
        <f t="shared" si="87"/>
        <v>0</v>
      </c>
      <c r="P91" s="198" t="e">
        <f t="shared" si="88"/>
        <v>#DIV/0!</v>
      </c>
      <c r="Q91" s="198" t="e">
        <f t="shared" si="81"/>
        <v>#DIV/0!</v>
      </c>
      <c r="R91" s="198" t="e">
        <f t="shared" si="89"/>
        <v>#DIV/0!</v>
      </c>
      <c r="S91" s="198" t="e">
        <f t="shared" si="81"/>
        <v>#DIV/0!</v>
      </c>
      <c r="T91" s="199" t="e">
        <f t="shared" si="90"/>
        <v>#DIV/0!</v>
      </c>
      <c r="U91" s="199" t="e">
        <f t="shared" si="92"/>
        <v>#DIV/0!</v>
      </c>
      <c r="W91" s="337"/>
      <c r="X91" s="338"/>
      <c r="Y91" s="338"/>
      <c r="Z91" s="338"/>
      <c r="AA91" s="338"/>
      <c r="AB91" s="338"/>
      <c r="AC91" s="339"/>
      <c r="BH91" s="81"/>
    </row>
    <row r="92" spans="1:60" x14ac:dyDescent="0.2">
      <c r="A92" s="80">
        <v>8</v>
      </c>
      <c r="B92" s="197">
        <f>B76</f>
        <v>0</v>
      </c>
      <c r="C92" s="197">
        <f t="shared" si="93"/>
        <v>0</v>
      </c>
      <c r="D92" s="197">
        <f>SUM(C85:C91)+0.5*C92</f>
        <v>0</v>
      </c>
      <c r="E92" s="198" t="e">
        <f t="shared" si="78"/>
        <v>#DIV/0!</v>
      </c>
      <c r="F92" s="198" t="e">
        <f t="shared" si="82"/>
        <v>#DIV/0!</v>
      </c>
      <c r="G92" s="222" t="e">
        <f t="shared" si="79"/>
        <v>#DIV/0!</v>
      </c>
      <c r="H92" s="222" t="e">
        <f t="shared" si="83"/>
        <v>#DIV/0!</v>
      </c>
      <c r="I92" s="199" t="e">
        <f t="shared" si="84"/>
        <v>#DIV/0!</v>
      </c>
      <c r="J92" s="199" t="e">
        <f t="shared" si="91"/>
        <v>#DIV/0!</v>
      </c>
      <c r="L92" s="80">
        <v>8</v>
      </c>
      <c r="M92" s="197">
        <f t="shared" si="85"/>
        <v>0</v>
      </c>
      <c r="N92" s="197">
        <f t="shared" si="86"/>
        <v>0</v>
      </c>
      <c r="O92" s="197">
        <f t="shared" si="87"/>
        <v>0</v>
      </c>
      <c r="P92" s="198" t="e">
        <f t="shared" si="88"/>
        <v>#DIV/0!</v>
      </c>
      <c r="Q92" s="198" t="e">
        <f t="shared" si="81"/>
        <v>#DIV/0!</v>
      </c>
      <c r="R92" s="198" t="e">
        <f t="shared" si="89"/>
        <v>#DIV/0!</v>
      </c>
      <c r="S92" s="198" t="e">
        <f t="shared" si="81"/>
        <v>#DIV/0!</v>
      </c>
      <c r="T92" s="199" t="e">
        <f t="shared" si="90"/>
        <v>#DIV/0!</v>
      </c>
      <c r="U92" s="199" t="e">
        <f t="shared" si="92"/>
        <v>#DIV/0!</v>
      </c>
      <c r="W92" s="337"/>
      <c r="X92" s="338"/>
      <c r="Y92" s="338"/>
      <c r="Z92" s="338"/>
      <c r="AA92" s="338"/>
      <c r="AB92" s="338"/>
      <c r="AC92" s="339"/>
      <c r="BH92" s="81"/>
    </row>
    <row r="93" spans="1:60" x14ac:dyDescent="0.2">
      <c r="A93" s="80">
        <v>9</v>
      </c>
      <c r="B93" s="197">
        <f>B77</f>
        <v>0</v>
      </c>
      <c r="C93" s="197">
        <f t="shared" si="93"/>
        <v>0</v>
      </c>
      <c r="D93" s="197">
        <f>SUM(C85:C92)+0.5*C93</f>
        <v>0</v>
      </c>
      <c r="E93" s="198" t="e">
        <f t="shared" si="78"/>
        <v>#DIV/0!</v>
      </c>
      <c r="F93" s="198" t="e">
        <f t="shared" si="82"/>
        <v>#DIV/0!</v>
      </c>
      <c r="G93" s="222" t="e">
        <f t="shared" si="79"/>
        <v>#DIV/0!</v>
      </c>
      <c r="H93" s="222" t="e">
        <f t="shared" si="83"/>
        <v>#DIV/0!</v>
      </c>
      <c r="I93" s="199" t="e">
        <f t="shared" si="84"/>
        <v>#DIV/0!</v>
      </c>
      <c r="J93" s="199" t="e">
        <f t="shared" si="91"/>
        <v>#DIV/0!</v>
      </c>
      <c r="L93" s="80">
        <v>9</v>
      </c>
      <c r="M93" s="197">
        <f t="shared" si="85"/>
        <v>0</v>
      </c>
      <c r="N93" s="197">
        <f t="shared" si="86"/>
        <v>0</v>
      </c>
      <c r="O93" s="197">
        <f t="shared" si="87"/>
        <v>0</v>
      </c>
      <c r="P93" s="198" t="e">
        <f t="shared" si="88"/>
        <v>#DIV/0!</v>
      </c>
      <c r="Q93" s="198" t="e">
        <f t="shared" si="81"/>
        <v>#DIV/0!</v>
      </c>
      <c r="R93" s="198" t="e">
        <f t="shared" si="89"/>
        <v>#DIV/0!</v>
      </c>
      <c r="S93" s="198" t="e">
        <f t="shared" si="81"/>
        <v>#DIV/0!</v>
      </c>
      <c r="T93" s="199" t="e">
        <f t="shared" si="90"/>
        <v>#DIV/0!</v>
      </c>
      <c r="U93" s="199" t="e">
        <f t="shared" si="92"/>
        <v>#DIV/0!</v>
      </c>
      <c r="W93" s="337"/>
      <c r="X93" s="338"/>
      <c r="Y93" s="338"/>
      <c r="Z93" s="338"/>
      <c r="AA93" s="338"/>
      <c r="AB93" s="338"/>
      <c r="AC93" s="339"/>
      <c r="BH93" s="81"/>
    </row>
    <row r="94" spans="1:60" x14ac:dyDescent="0.2">
      <c r="A94" s="80">
        <v>10</v>
      </c>
      <c r="B94" s="197">
        <f>B78</f>
        <v>0</v>
      </c>
      <c r="C94" s="197">
        <f t="shared" si="93"/>
        <v>0</v>
      </c>
      <c r="D94" s="197">
        <f>SUM(C85:C93)+0.5*C94</f>
        <v>0</v>
      </c>
      <c r="E94" s="198" t="e">
        <f t="shared" si="78"/>
        <v>#DIV/0!</v>
      </c>
      <c r="F94" s="198" t="e">
        <f t="shared" si="82"/>
        <v>#DIV/0!</v>
      </c>
      <c r="G94" s="222" t="e">
        <f t="shared" si="79"/>
        <v>#DIV/0!</v>
      </c>
      <c r="H94" s="222" t="e">
        <f t="shared" si="83"/>
        <v>#DIV/0!</v>
      </c>
      <c r="I94" s="199" t="e">
        <f t="shared" si="84"/>
        <v>#DIV/0!</v>
      </c>
      <c r="J94" s="199" t="e">
        <f t="shared" si="91"/>
        <v>#DIV/0!</v>
      </c>
      <c r="L94" s="80">
        <v>10</v>
      </c>
      <c r="M94" s="197">
        <f t="shared" si="85"/>
        <v>0</v>
      </c>
      <c r="N94" s="197">
        <f t="shared" si="86"/>
        <v>0</v>
      </c>
      <c r="O94" s="197">
        <f t="shared" si="87"/>
        <v>0</v>
      </c>
      <c r="P94" s="198" t="e">
        <f t="shared" si="88"/>
        <v>#DIV/0!</v>
      </c>
      <c r="Q94" s="198" t="e">
        <f t="shared" si="81"/>
        <v>#DIV/0!</v>
      </c>
      <c r="R94" s="198" t="e">
        <f t="shared" si="89"/>
        <v>#DIV/0!</v>
      </c>
      <c r="S94" s="198" t="e">
        <f t="shared" si="81"/>
        <v>#DIV/0!</v>
      </c>
      <c r="T94" s="199" t="e">
        <f t="shared" si="90"/>
        <v>#DIV/0!</v>
      </c>
      <c r="U94" s="199" t="e">
        <f t="shared" si="92"/>
        <v>#DIV/0!</v>
      </c>
      <c r="W94" s="337"/>
      <c r="X94" s="338"/>
      <c r="Y94" s="338"/>
      <c r="Z94" s="338"/>
      <c r="AA94" s="338"/>
      <c r="AB94" s="338"/>
      <c r="AC94" s="339"/>
      <c r="BH94" s="81"/>
    </row>
    <row r="95" spans="1:60" x14ac:dyDescent="0.2">
      <c r="A95" s="214"/>
      <c r="B95" s="221" t="s">
        <v>141</v>
      </c>
      <c r="C95" s="214">
        <f>SUM(C85:C94)</f>
        <v>0</v>
      </c>
      <c r="I95" s="224"/>
      <c r="L95" s="214"/>
      <c r="M95" s="221" t="s">
        <v>141</v>
      </c>
      <c r="N95" s="214">
        <f>SUM(N85:N94)</f>
        <v>0</v>
      </c>
      <c r="R95"/>
      <c r="S95"/>
      <c r="T95" s="224"/>
      <c r="AB95"/>
      <c r="BH95" s="81"/>
    </row>
    <row r="96" spans="1:60" x14ac:dyDescent="0.2">
      <c r="Q96" s="302"/>
      <c r="R96" s="303"/>
      <c r="S96" s="303"/>
      <c r="T96" s="302"/>
    </row>
    <row r="98" spans="2:65" x14ac:dyDescent="0.2">
      <c r="B98" s="141"/>
      <c r="AB98"/>
      <c r="AC98"/>
      <c r="AD98" s="255" t="s">
        <v>229</v>
      </c>
      <c r="AE98" s="147"/>
      <c r="AF98" s="147"/>
      <c r="AG98"/>
      <c r="BH98" s="81"/>
      <c r="BI98" s="81"/>
      <c r="BJ98" s="81"/>
      <c r="BK98" s="81"/>
      <c r="BL98" s="81"/>
      <c r="BM98" s="81"/>
    </row>
    <row r="99" spans="2:65" x14ac:dyDescent="0.2">
      <c r="AB99"/>
      <c r="AC99"/>
      <c r="AD99" s="210"/>
      <c r="AE99" s="256">
        <v>0</v>
      </c>
      <c r="AF99" s="147"/>
      <c r="AG99"/>
      <c r="BH99" s="81"/>
      <c r="BI99" s="81"/>
      <c r="BJ99" s="81"/>
      <c r="BK99" s="81"/>
      <c r="BL99" s="81"/>
      <c r="BM99" s="81"/>
    </row>
    <row r="100" spans="2:65" x14ac:dyDescent="0.2">
      <c r="AB100"/>
      <c r="AC100"/>
      <c r="AD100" s="147">
        <f>AD99</f>
        <v>0</v>
      </c>
      <c r="AE100" s="256">
        <v>0.6</v>
      </c>
      <c r="AF100" s="147"/>
      <c r="AG100"/>
      <c r="BH100" s="81"/>
      <c r="BI100" s="81"/>
      <c r="BJ100" s="81"/>
      <c r="BK100" s="81"/>
      <c r="BL100" s="81"/>
      <c r="BM100" s="81"/>
    </row>
    <row r="101" spans="2:65" x14ac:dyDescent="0.2">
      <c r="AB101"/>
      <c r="AC101"/>
      <c r="AD101" s="147"/>
      <c r="AE101" s="147"/>
      <c r="AF101" s="147"/>
      <c r="AG101"/>
      <c r="BH101" s="81"/>
      <c r="BI101" s="81"/>
      <c r="BJ101" s="81"/>
      <c r="BK101" s="81"/>
      <c r="BL101" s="81"/>
      <c r="BM101" s="81"/>
    </row>
    <row r="129" spans="1:30" ht="15.6" x14ac:dyDescent="0.3">
      <c r="A129" s="342" t="s">
        <v>225</v>
      </c>
      <c r="B129" s="342"/>
      <c r="C129" s="342"/>
      <c r="D129" s="342"/>
      <c r="E129" s="342"/>
      <c r="F129" s="342"/>
      <c r="G129" s="342"/>
      <c r="H129" s="342"/>
      <c r="I129" s="342"/>
      <c r="J129" s="342"/>
      <c r="Y129" s="331" t="s">
        <v>271</v>
      </c>
      <c r="Z129" s="332"/>
      <c r="AA129" s="332"/>
      <c r="AB129" s="332"/>
      <c r="AC129" s="333"/>
    </row>
    <row r="130" spans="1:30" s="252" customFormat="1" ht="30.6" x14ac:dyDescent="0.2">
      <c r="A130" s="233" t="s">
        <v>142</v>
      </c>
      <c r="B130" s="233" t="s">
        <v>152</v>
      </c>
      <c r="C130" s="252" t="s">
        <v>201</v>
      </c>
      <c r="D130" s="252" t="s">
        <v>202</v>
      </c>
      <c r="E130" s="252" t="s">
        <v>226</v>
      </c>
      <c r="F130" s="252" t="s">
        <v>227</v>
      </c>
      <c r="G130" s="252" t="s">
        <v>203</v>
      </c>
      <c r="H130" s="252" t="s">
        <v>200</v>
      </c>
      <c r="I130" s="252" t="s">
        <v>272</v>
      </c>
      <c r="J130" s="252" t="s">
        <v>204</v>
      </c>
      <c r="K130" s="252" t="s">
        <v>218</v>
      </c>
      <c r="L130" s="252" t="s">
        <v>205</v>
      </c>
      <c r="M130" s="252" t="s">
        <v>206</v>
      </c>
      <c r="N130" s="252" t="s">
        <v>207</v>
      </c>
      <c r="O130" s="252" t="s">
        <v>208</v>
      </c>
      <c r="P130" s="252" t="s">
        <v>219</v>
      </c>
      <c r="Q130" s="252" t="s">
        <v>209</v>
      </c>
      <c r="R130" s="252" t="s">
        <v>210</v>
      </c>
      <c r="S130" s="253" t="s">
        <v>211</v>
      </c>
      <c r="T130" s="253" t="s">
        <v>212</v>
      </c>
      <c r="U130" s="253" t="s">
        <v>213</v>
      </c>
      <c r="V130" s="253" t="s">
        <v>214</v>
      </c>
      <c r="W130" s="253" t="s">
        <v>215</v>
      </c>
      <c r="X130" s="253" t="s">
        <v>216</v>
      </c>
      <c r="Y130" s="253" t="s">
        <v>217</v>
      </c>
      <c r="Z130" s="252" t="s">
        <v>220</v>
      </c>
      <c r="AA130" s="252" t="s">
        <v>221</v>
      </c>
      <c r="AB130" s="252" t="s">
        <v>222</v>
      </c>
      <c r="AC130" s="252" t="s">
        <v>223</v>
      </c>
      <c r="AD130" s="252" t="s">
        <v>224</v>
      </c>
    </row>
    <row r="131" spans="1:30" s="250" customFormat="1" x14ac:dyDescent="0.2">
      <c r="A131" s="80">
        <v>1</v>
      </c>
      <c r="B131" s="197">
        <f>B69</f>
        <v>0</v>
      </c>
      <c r="E131" s="254"/>
      <c r="F131" s="254"/>
      <c r="U131" s="251"/>
      <c r="V131" s="251"/>
    </row>
    <row r="132" spans="1:30" s="250" customFormat="1" x14ac:dyDescent="0.2">
      <c r="A132" s="80">
        <v>2</v>
      </c>
      <c r="B132" s="197">
        <f t="shared" ref="B132:B140" si="94">B70</f>
        <v>0</v>
      </c>
      <c r="E132" s="254"/>
      <c r="F132" s="254"/>
      <c r="U132" s="251"/>
      <c r="V132" s="251"/>
    </row>
    <row r="133" spans="1:30" s="250" customFormat="1" x14ac:dyDescent="0.2">
      <c r="A133" s="80">
        <v>3</v>
      </c>
      <c r="B133" s="197">
        <f t="shared" si="94"/>
        <v>0</v>
      </c>
      <c r="E133" s="254"/>
      <c r="F133" s="254"/>
      <c r="U133" s="251"/>
      <c r="V133" s="251"/>
    </row>
    <row r="134" spans="1:30" s="250" customFormat="1" x14ac:dyDescent="0.2">
      <c r="A134" s="80">
        <v>4</v>
      </c>
      <c r="B134" s="197">
        <f t="shared" si="94"/>
        <v>0</v>
      </c>
      <c r="E134" s="254"/>
      <c r="F134" s="254"/>
      <c r="U134" s="251"/>
      <c r="V134" s="251"/>
    </row>
    <row r="135" spans="1:30" s="250" customFormat="1" x14ac:dyDescent="0.2">
      <c r="A135" s="80">
        <v>5</v>
      </c>
      <c r="B135" s="197">
        <f t="shared" si="94"/>
        <v>0</v>
      </c>
      <c r="E135" s="254"/>
      <c r="F135" s="254"/>
      <c r="U135" s="251"/>
      <c r="V135" s="251"/>
    </row>
    <row r="136" spans="1:30" s="250" customFormat="1" x14ac:dyDescent="0.2">
      <c r="A136" s="80">
        <v>6</v>
      </c>
      <c r="B136" s="197">
        <f t="shared" si="94"/>
        <v>0</v>
      </c>
      <c r="E136" s="254"/>
      <c r="F136" s="254"/>
      <c r="U136" s="251"/>
      <c r="V136" s="251"/>
    </row>
    <row r="137" spans="1:30" s="250" customFormat="1" x14ac:dyDescent="0.2">
      <c r="A137" s="80">
        <v>7</v>
      </c>
      <c r="B137" s="197">
        <f t="shared" si="94"/>
        <v>0</v>
      </c>
      <c r="E137" s="254"/>
      <c r="F137" s="254"/>
      <c r="U137" s="251"/>
      <c r="V137" s="251"/>
    </row>
    <row r="138" spans="1:30" s="250" customFormat="1" x14ac:dyDescent="0.2">
      <c r="A138" s="80">
        <v>8</v>
      </c>
      <c r="B138" s="197">
        <f t="shared" si="94"/>
        <v>0</v>
      </c>
      <c r="E138" s="254"/>
      <c r="F138" s="254"/>
      <c r="U138" s="251"/>
      <c r="V138" s="251"/>
    </row>
    <row r="139" spans="1:30" s="250" customFormat="1" x14ac:dyDescent="0.2">
      <c r="A139" s="80">
        <v>9</v>
      </c>
      <c r="B139" s="197">
        <f t="shared" si="94"/>
        <v>0</v>
      </c>
      <c r="E139" s="254"/>
      <c r="F139" s="254"/>
      <c r="U139" s="251"/>
      <c r="V139" s="251"/>
    </row>
    <row r="140" spans="1:30" s="250" customFormat="1" x14ac:dyDescent="0.2">
      <c r="A140" s="80">
        <v>10</v>
      </c>
      <c r="B140" s="197">
        <f t="shared" si="94"/>
        <v>0</v>
      </c>
      <c r="E140" s="254"/>
      <c r="F140" s="254"/>
      <c r="U140" s="251"/>
      <c r="V140" s="251"/>
    </row>
  </sheetData>
  <mergeCells count="36">
    <mergeCell ref="W81:AC81"/>
    <mergeCell ref="A24:G24"/>
    <mergeCell ref="H24:L24"/>
    <mergeCell ref="A43:G43"/>
    <mergeCell ref="W88:AC88"/>
    <mergeCell ref="W89:AC89"/>
    <mergeCell ref="W90:AC90"/>
    <mergeCell ref="A81:J81"/>
    <mergeCell ref="H4:L4"/>
    <mergeCell ref="H5:L5"/>
    <mergeCell ref="X5:AB5"/>
    <mergeCell ref="W85:AC85"/>
    <mergeCell ref="A82:J82"/>
    <mergeCell ref="A83:J83"/>
    <mergeCell ref="W82:AC82"/>
    <mergeCell ref="W83:AC83"/>
    <mergeCell ref="X43:AB43"/>
    <mergeCell ref="X24:AB24"/>
    <mergeCell ref="X62:AB62"/>
    <mergeCell ref="A62:G62"/>
    <mergeCell ref="W84:AC84"/>
    <mergeCell ref="X4:Y4"/>
    <mergeCell ref="Z4:AB4"/>
    <mergeCell ref="Y129:AC129"/>
    <mergeCell ref="A5:G5"/>
    <mergeCell ref="W91:AC91"/>
    <mergeCell ref="H43:L43"/>
    <mergeCell ref="A129:J129"/>
    <mergeCell ref="W92:AC92"/>
    <mergeCell ref="W93:AC93"/>
    <mergeCell ref="W94:AC94"/>
    <mergeCell ref="L81:U81"/>
    <mergeCell ref="L82:U82"/>
    <mergeCell ref="L83:U83"/>
    <mergeCell ref="W86:AC86"/>
    <mergeCell ref="W87:AC87"/>
  </mergeCells>
  <phoneticPr fontId="0" type="noConversion"/>
  <conditionalFormatting sqref="R12:R21 R31:R40 R50:R59 R69:R78">
    <cfRule type="cellIs" dxfId="0" priority="7" stopIfTrue="1" operator="lessThan">
      <formula>0.05</formula>
    </cfRule>
  </conditionalFormatting>
  <pageMargins left="0.41" right="0.24" top="0.26" bottom="0.31" header="0.24" footer="0.3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140"/>
  <sheetViews>
    <sheetView workbookViewId="0">
      <selection activeCell="G12" sqref="G12"/>
    </sheetView>
  </sheetViews>
  <sheetFormatPr defaultRowHeight="10.199999999999999" x14ac:dyDescent="0.2"/>
  <cols>
    <col min="1" max="1" width="11" customWidth="1"/>
    <col min="2" max="2" width="10.28515625" customWidth="1"/>
    <col min="3" max="3" width="11.42578125" customWidth="1"/>
    <col min="4" max="4" width="12.28515625" customWidth="1"/>
    <col min="5" max="5" width="15" customWidth="1"/>
    <col min="6" max="6" width="14.85546875" customWidth="1"/>
    <col min="7" max="7" width="11.85546875" customWidth="1"/>
    <col min="8" max="9" width="11.7109375" customWidth="1"/>
    <col min="10" max="12" width="15.28515625" customWidth="1"/>
    <col min="13" max="13" width="15.28515625" style="2" customWidth="1"/>
    <col min="14" max="16" width="15.28515625" customWidth="1"/>
    <col min="17" max="17" width="11.140625" customWidth="1"/>
    <col min="18" max="18" width="13.28515625" customWidth="1"/>
    <col min="19" max="20" width="18.7109375" bestFit="1" customWidth="1"/>
    <col min="21" max="21" width="18.7109375" style="81" customWidth="1"/>
    <col min="22" max="28" width="9.28515625" style="81"/>
    <col min="29" max="29" width="17.7109375" style="81" customWidth="1"/>
    <col min="30" max="53" width="9.28515625" style="81"/>
  </cols>
  <sheetData>
    <row r="2" spans="1:53" ht="17.399999999999999" x14ac:dyDescent="0.3">
      <c r="A2" s="1" t="s">
        <v>92</v>
      </c>
    </row>
    <row r="3" spans="1:53" ht="15.6" x14ac:dyDescent="0.3">
      <c r="A3" s="3"/>
      <c r="B3" s="4"/>
      <c r="C3" s="4"/>
      <c r="D3" s="4"/>
      <c r="E3" s="4"/>
      <c r="F3" s="4"/>
      <c r="G3" s="4"/>
      <c r="H3" s="4"/>
      <c r="I3" s="4"/>
      <c r="J3" s="5"/>
      <c r="K3" s="5"/>
      <c r="L3" s="5"/>
      <c r="M3" s="5"/>
      <c r="N3" s="5"/>
      <c r="O3" s="5"/>
      <c r="P3" s="5"/>
      <c r="Q3" s="5"/>
      <c r="R3" s="5"/>
      <c r="S3" s="5"/>
      <c r="T3" s="6"/>
      <c r="U3" s="5"/>
    </row>
    <row r="4" spans="1:53" ht="15.6" x14ac:dyDescent="0.3">
      <c r="A4" s="7" t="s">
        <v>89</v>
      </c>
      <c r="B4" s="8"/>
      <c r="C4" s="8"/>
      <c r="D4" s="8"/>
      <c r="E4" s="8"/>
      <c r="F4" s="8"/>
      <c r="G4" s="86"/>
      <c r="H4" s="112"/>
      <c r="I4" s="87"/>
      <c r="J4" s="87"/>
      <c r="K4" s="87"/>
      <c r="L4" s="113"/>
      <c r="M4" s="5"/>
      <c r="N4" s="5"/>
      <c r="O4" s="5"/>
      <c r="P4" s="5"/>
      <c r="Q4" s="327" t="s">
        <v>263</v>
      </c>
      <c r="R4" s="328"/>
      <c r="S4" s="329"/>
      <c r="T4" s="329"/>
      <c r="U4" s="330"/>
      <c r="V4" s="5"/>
      <c r="W4" s="5"/>
      <c r="X4" s="5"/>
      <c r="Y4" s="5"/>
      <c r="Z4" s="5"/>
      <c r="AA4" s="5"/>
      <c r="AB4" s="5"/>
      <c r="AC4" s="5"/>
      <c r="AD4" s="5"/>
    </row>
    <row r="5" spans="1:53" ht="13.2" x14ac:dyDescent="0.25">
      <c r="A5" s="334" t="s">
        <v>128</v>
      </c>
      <c r="B5" s="335"/>
      <c r="C5" s="335"/>
      <c r="D5" s="335"/>
      <c r="E5" s="335"/>
      <c r="F5" s="335"/>
      <c r="G5" s="336"/>
      <c r="H5" s="88" t="s">
        <v>93</v>
      </c>
      <c r="I5" s="11"/>
      <c r="J5" s="11"/>
      <c r="K5" s="11"/>
      <c r="L5" s="90"/>
      <c r="M5" s="91"/>
      <c r="N5" s="114"/>
      <c r="O5" s="89"/>
      <c r="P5" s="115"/>
      <c r="Q5" s="92" t="s">
        <v>94</v>
      </c>
      <c r="R5" s="265"/>
      <c r="S5" s="265"/>
      <c r="T5" s="265"/>
      <c r="U5" s="272"/>
    </row>
    <row r="6" spans="1:53" s="25" customFormat="1" ht="23.25" customHeight="1" x14ac:dyDescent="0.2">
      <c r="A6" s="16" t="s">
        <v>5</v>
      </c>
      <c r="B6" s="16" t="s">
        <v>6</v>
      </c>
      <c r="C6" s="16" t="s">
        <v>7</v>
      </c>
      <c r="D6" s="121" t="s">
        <v>129</v>
      </c>
      <c r="E6" s="16" t="s">
        <v>8</v>
      </c>
      <c r="F6" s="17" t="s">
        <v>9</v>
      </c>
      <c r="G6" s="17" t="s">
        <v>10</v>
      </c>
      <c r="H6" s="18" t="s">
        <v>11</v>
      </c>
      <c r="I6" s="19" t="s">
        <v>11</v>
      </c>
      <c r="J6" s="19" t="s">
        <v>12</v>
      </c>
      <c r="K6" s="18" t="s">
        <v>12</v>
      </c>
      <c r="L6" s="21" t="s">
        <v>95</v>
      </c>
      <c r="M6" s="93" t="s">
        <v>14</v>
      </c>
      <c r="N6" s="21" t="s">
        <v>14</v>
      </c>
      <c r="O6" s="21" t="s">
        <v>16</v>
      </c>
      <c r="P6" s="93" t="s">
        <v>16</v>
      </c>
      <c r="Q6" s="24" t="s">
        <v>11</v>
      </c>
      <c r="R6" s="24" t="s">
        <v>11</v>
      </c>
      <c r="S6" s="23" t="s">
        <v>21</v>
      </c>
      <c r="T6" s="266" t="s">
        <v>21</v>
      </c>
      <c r="U6" s="274" t="s">
        <v>21</v>
      </c>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row>
    <row r="7" spans="1:53" s="36" customFormat="1" x14ac:dyDescent="0.2">
      <c r="A7" s="26"/>
      <c r="B7" s="26"/>
      <c r="C7" s="26"/>
      <c r="D7" s="33" t="s">
        <v>130</v>
      </c>
      <c r="E7" s="26"/>
      <c r="F7" s="27" t="s">
        <v>22</v>
      </c>
      <c r="G7" s="27" t="s">
        <v>23</v>
      </c>
      <c r="H7" s="28" t="s">
        <v>24</v>
      </c>
      <c r="I7" s="29" t="s">
        <v>25</v>
      </c>
      <c r="J7" s="29" t="s">
        <v>26</v>
      </c>
      <c r="K7" s="28" t="s">
        <v>26</v>
      </c>
      <c r="L7" s="30"/>
      <c r="M7" s="94" t="s">
        <v>27</v>
      </c>
      <c r="N7" s="95" t="s">
        <v>27</v>
      </c>
      <c r="O7" s="94" t="s">
        <v>27</v>
      </c>
      <c r="P7" s="94" t="s">
        <v>27</v>
      </c>
      <c r="Q7" s="35" t="s">
        <v>24</v>
      </c>
      <c r="R7" s="35" t="s">
        <v>25</v>
      </c>
      <c r="S7" s="34" t="s">
        <v>26</v>
      </c>
      <c r="T7" s="267" t="s">
        <v>27</v>
      </c>
      <c r="U7" s="275" t="s">
        <v>158</v>
      </c>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row>
    <row r="8" spans="1:53" s="45" customFormat="1" x14ac:dyDescent="0.2">
      <c r="A8" s="37"/>
      <c r="B8" s="37" t="s">
        <v>28</v>
      </c>
      <c r="C8" s="37" t="s">
        <v>28</v>
      </c>
      <c r="D8" s="152" t="s">
        <v>34</v>
      </c>
      <c r="E8" s="37" t="s">
        <v>28</v>
      </c>
      <c r="F8" s="38" t="s">
        <v>28</v>
      </c>
      <c r="G8" s="38" t="s">
        <v>29</v>
      </c>
      <c r="H8" s="39" t="s">
        <v>30</v>
      </c>
      <c r="I8" s="40" t="s">
        <v>30</v>
      </c>
      <c r="J8" s="40" t="s">
        <v>31</v>
      </c>
      <c r="K8" s="41" t="s">
        <v>32</v>
      </c>
      <c r="L8" s="96" t="s">
        <v>33</v>
      </c>
      <c r="M8" s="97" t="s">
        <v>34</v>
      </c>
      <c r="N8" s="43" t="s">
        <v>32</v>
      </c>
      <c r="O8" s="43" t="s">
        <v>34</v>
      </c>
      <c r="P8" s="98" t="s">
        <v>32</v>
      </c>
      <c r="Q8" s="37" t="s">
        <v>30</v>
      </c>
      <c r="R8" s="37" t="s">
        <v>30</v>
      </c>
      <c r="S8" s="306" t="s">
        <v>31</v>
      </c>
      <c r="T8" s="268" t="s">
        <v>32</v>
      </c>
      <c r="U8" s="276" t="s">
        <v>34</v>
      </c>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row>
    <row r="9" spans="1:53" s="53" customFormat="1" x14ac:dyDescent="0.2">
      <c r="A9" s="35"/>
      <c r="B9" s="35"/>
      <c r="C9" s="35" t="s">
        <v>35</v>
      </c>
      <c r="D9" s="33" t="s">
        <v>145</v>
      </c>
      <c r="E9" s="35" t="s">
        <v>36</v>
      </c>
      <c r="F9" s="35" t="s">
        <v>37</v>
      </c>
      <c r="G9" s="50" t="s">
        <v>38</v>
      </c>
      <c r="H9" s="29" t="s">
        <v>39</v>
      </c>
      <c r="I9" s="29" t="s">
        <v>40</v>
      </c>
      <c r="J9" s="46" t="s">
        <v>41</v>
      </c>
      <c r="K9" s="47" t="s">
        <v>42</v>
      </c>
      <c r="L9" s="46" t="s">
        <v>50</v>
      </c>
      <c r="M9" s="46" t="s">
        <v>51</v>
      </c>
      <c r="N9" s="46" t="s">
        <v>52</v>
      </c>
      <c r="O9" s="46" t="s">
        <v>53</v>
      </c>
      <c r="P9" s="48" t="s">
        <v>54</v>
      </c>
      <c r="Q9" s="50" t="s">
        <v>55</v>
      </c>
      <c r="R9" s="35" t="s">
        <v>56</v>
      </c>
      <c r="S9" s="100" t="s">
        <v>57</v>
      </c>
      <c r="T9" s="269" t="s">
        <v>58</v>
      </c>
      <c r="U9" s="264" t="s">
        <v>59</v>
      </c>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row>
    <row r="10" spans="1:53" s="53" customFormat="1" ht="21.6" x14ac:dyDescent="0.2">
      <c r="A10" s="35"/>
      <c r="B10" s="35"/>
      <c r="C10" s="35"/>
      <c r="D10" s="104" t="s">
        <v>137</v>
      </c>
      <c r="E10" s="35"/>
      <c r="F10" s="35"/>
      <c r="G10" s="101" t="s">
        <v>90</v>
      </c>
      <c r="H10" s="48"/>
      <c r="I10" s="29"/>
      <c r="J10" s="66" t="s">
        <v>61</v>
      </c>
      <c r="K10" s="67" t="s">
        <v>62</v>
      </c>
      <c r="L10" s="102" t="s">
        <v>68</v>
      </c>
      <c r="M10" s="65" t="s">
        <v>69</v>
      </c>
      <c r="N10" s="65" t="s">
        <v>69</v>
      </c>
      <c r="O10" s="65" t="s">
        <v>70</v>
      </c>
      <c r="P10" s="103" t="s">
        <v>71</v>
      </c>
      <c r="Q10" s="35"/>
      <c r="R10" s="35"/>
      <c r="S10" s="104" t="s">
        <v>61</v>
      </c>
      <c r="T10" s="270" t="s">
        <v>245</v>
      </c>
      <c r="U10" s="270" t="s">
        <v>69</v>
      </c>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row>
    <row r="11" spans="1:53" s="68" customFormat="1" ht="40.799999999999997" x14ac:dyDescent="0.2">
      <c r="A11" s="60"/>
      <c r="B11" s="60"/>
      <c r="C11" s="60"/>
      <c r="D11" s="153" t="s">
        <v>131</v>
      </c>
      <c r="E11" s="60"/>
      <c r="F11" s="60"/>
      <c r="G11" s="78" t="s">
        <v>91</v>
      </c>
      <c r="H11" s="79"/>
      <c r="I11" s="62"/>
      <c r="J11" s="63" t="s">
        <v>72</v>
      </c>
      <c r="K11" s="64" t="s">
        <v>73</v>
      </c>
      <c r="L11" s="105" t="s">
        <v>231</v>
      </c>
      <c r="M11" s="106" t="s">
        <v>80</v>
      </c>
      <c r="N11" s="106" t="s">
        <v>81</v>
      </c>
      <c r="O11" s="106" t="s">
        <v>82</v>
      </c>
      <c r="P11" s="107" t="s">
        <v>83</v>
      </c>
      <c r="Q11" s="108"/>
      <c r="R11" s="60"/>
      <c r="S11" s="305" t="s">
        <v>235</v>
      </c>
      <c r="T11" s="307" t="s">
        <v>237</v>
      </c>
      <c r="U11" s="271" t="s">
        <v>84</v>
      </c>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row>
    <row r="12" spans="1:53" ht="11.25" customHeight="1" x14ac:dyDescent="0.2">
      <c r="A12" s="80">
        <v>1</v>
      </c>
      <c r="B12" s="149"/>
      <c r="C12" s="149"/>
      <c r="D12" s="149"/>
      <c r="E12" s="150"/>
      <c r="F12" s="151"/>
      <c r="G12" s="70">
        <f>(F12*F12)*(3.14*E12)</f>
        <v>0</v>
      </c>
      <c r="H12" s="257"/>
      <c r="I12" s="257"/>
      <c r="J12" s="71" t="e">
        <f>(H12-I12)/I12</f>
        <v>#DIV/0!</v>
      </c>
      <c r="K12" s="72" t="e">
        <f>J12*100</f>
        <v>#DIV/0!</v>
      </c>
      <c r="L12" s="109" t="e">
        <f>(1-(D12+0.05))/(1/2.65+J12)</f>
        <v>#DIV/0!</v>
      </c>
      <c r="M12" s="110" t="e">
        <f>L12*J12</f>
        <v>#DIV/0!</v>
      </c>
      <c r="N12" s="111" t="e">
        <f>L12*K12</f>
        <v>#DIV/0!</v>
      </c>
      <c r="O12" s="110" t="e">
        <f>M12+0.05</f>
        <v>#DIV/0!</v>
      </c>
      <c r="P12" s="111" t="e">
        <f>O12*100</f>
        <v>#DIV/0!</v>
      </c>
      <c r="Q12" s="257"/>
      <c r="R12" s="257"/>
      <c r="S12" s="308" t="e">
        <f>((Q12-R12)/R12)</f>
        <v>#DIV/0!</v>
      </c>
      <c r="T12" s="75" t="e">
        <f>S12*P85*100</f>
        <v>#DIV/0!</v>
      </c>
      <c r="U12" s="273" t="e">
        <f>S12*P85</f>
        <v>#DIV/0!</v>
      </c>
    </row>
    <row r="13" spans="1:53" ht="11.25" customHeight="1" x14ac:dyDescent="0.2">
      <c r="A13" s="80">
        <v>2</v>
      </c>
      <c r="B13" s="149"/>
      <c r="C13" s="149"/>
      <c r="D13" s="149"/>
      <c r="E13" s="150"/>
      <c r="F13" s="151"/>
      <c r="G13" s="70">
        <f t="shared" ref="G13:G21" si="0">(F13*F13)*(3.14*E13)</f>
        <v>0</v>
      </c>
      <c r="H13" s="257"/>
      <c r="I13" s="257"/>
      <c r="J13" s="71" t="e">
        <f t="shared" ref="J13:J21" si="1">(H13-I13)/I13</f>
        <v>#DIV/0!</v>
      </c>
      <c r="K13" s="72" t="e">
        <f t="shared" ref="K13:K21" si="2">J13*100</f>
        <v>#DIV/0!</v>
      </c>
      <c r="L13" s="109" t="e">
        <f t="shared" ref="L13:L21" si="3">(1-(D13+0.05))/(1/2.65+J13)</f>
        <v>#DIV/0!</v>
      </c>
      <c r="M13" s="110" t="e">
        <f t="shared" ref="M13:M21" si="4">L13*J13</f>
        <v>#DIV/0!</v>
      </c>
      <c r="N13" s="111" t="e">
        <f t="shared" ref="N13:N21" si="5">L13*K13</f>
        <v>#DIV/0!</v>
      </c>
      <c r="O13" s="110" t="e">
        <f t="shared" ref="O13:O21" si="6">M13+0.05</f>
        <v>#DIV/0!</v>
      </c>
      <c r="P13" s="111" t="e">
        <f t="shared" ref="P13:P21" si="7">O13*100</f>
        <v>#DIV/0!</v>
      </c>
      <c r="Q13" s="257"/>
      <c r="R13" s="257"/>
      <c r="S13" s="308" t="e">
        <f t="shared" ref="S13:S21" si="8">((Q13-R13)/R13)</f>
        <v>#DIV/0!</v>
      </c>
      <c r="T13" s="75" t="e">
        <f t="shared" ref="T13:T21" si="9">S13*P86*100</f>
        <v>#DIV/0!</v>
      </c>
      <c r="U13" s="273" t="e">
        <f t="shared" ref="U13:U21" si="10">S13*P86</f>
        <v>#DIV/0!</v>
      </c>
    </row>
    <row r="14" spans="1:53" ht="11.25" customHeight="1" x14ac:dyDescent="0.2">
      <c r="A14" s="80">
        <v>3</v>
      </c>
      <c r="B14" s="149"/>
      <c r="C14" s="149"/>
      <c r="D14" s="149"/>
      <c r="E14" s="150"/>
      <c r="F14" s="151"/>
      <c r="G14" s="70">
        <f t="shared" si="0"/>
        <v>0</v>
      </c>
      <c r="H14" s="257"/>
      <c r="I14" s="257"/>
      <c r="J14" s="71" t="e">
        <f t="shared" si="1"/>
        <v>#DIV/0!</v>
      </c>
      <c r="K14" s="72" t="e">
        <f t="shared" si="2"/>
        <v>#DIV/0!</v>
      </c>
      <c r="L14" s="109" t="e">
        <f t="shared" si="3"/>
        <v>#DIV/0!</v>
      </c>
      <c r="M14" s="110" t="e">
        <f t="shared" si="4"/>
        <v>#DIV/0!</v>
      </c>
      <c r="N14" s="111" t="e">
        <f t="shared" si="5"/>
        <v>#DIV/0!</v>
      </c>
      <c r="O14" s="110" t="e">
        <f t="shared" si="6"/>
        <v>#DIV/0!</v>
      </c>
      <c r="P14" s="111" t="e">
        <f t="shared" si="7"/>
        <v>#DIV/0!</v>
      </c>
      <c r="Q14" s="257"/>
      <c r="R14" s="257"/>
      <c r="S14" s="308" t="e">
        <f t="shared" si="8"/>
        <v>#DIV/0!</v>
      </c>
      <c r="T14" s="75" t="e">
        <f t="shared" si="9"/>
        <v>#DIV/0!</v>
      </c>
      <c r="U14" s="273" t="e">
        <f t="shared" si="10"/>
        <v>#DIV/0!</v>
      </c>
    </row>
    <row r="15" spans="1:53" ht="11.25" customHeight="1" x14ac:dyDescent="0.2">
      <c r="A15" s="80">
        <v>4</v>
      </c>
      <c r="B15" s="149"/>
      <c r="C15" s="149"/>
      <c r="D15" s="149"/>
      <c r="E15" s="150"/>
      <c r="F15" s="151"/>
      <c r="G15" s="70">
        <f t="shared" si="0"/>
        <v>0</v>
      </c>
      <c r="H15" s="257"/>
      <c r="I15" s="257"/>
      <c r="J15" s="71" t="e">
        <f t="shared" si="1"/>
        <v>#DIV/0!</v>
      </c>
      <c r="K15" s="72" t="e">
        <f t="shared" si="2"/>
        <v>#DIV/0!</v>
      </c>
      <c r="L15" s="109" t="e">
        <f t="shared" si="3"/>
        <v>#DIV/0!</v>
      </c>
      <c r="M15" s="110" t="e">
        <f t="shared" si="4"/>
        <v>#DIV/0!</v>
      </c>
      <c r="N15" s="111" t="e">
        <f t="shared" si="5"/>
        <v>#DIV/0!</v>
      </c>
      <c r="O15" s="110" t="e">
        <f t="shared" si="6"/>
        <v>#DIV/0!</v>
      </c>
      <c r="P15" s="111" t="e">
        <f t="shared" si="7"/>
        <v>#DIV/0!</v>
      </c>
      <c r="Q15" s="257"/>
      <c r="R15" s="257"/>
      <c r="S15" s="308" t="e">
        <f t="shared" si="8"/>
        <v>#DIV/0!</v>
      </c>
      <c r="T15" s="75" t="e">
        <f t="shared" si="9"/>
        <v>#DIV/0!</v>
      </c>
      <c r="U15" s="273" t="e">
        <f t="shared" si="10"/>
        <v>#DIV/0!</v>
      </c>
    </row>
    <row r="16" spans="1:53" ht="11.25" customHeight="1" x14ac:dyDescent="0.2">
      <c r="A16" s="80">
        <v>5</v>
      </c>
      <c r="B16" s="149"/>
      <c r="C16" s="149"/>
      <c r="D16" s="149"/>
      <c r="E16" s="150"/>
      <c r="F16" s="151"/>
      <c r="G16" s="70">
        <f t="shared" si="0"/>
        <v>0</v>
      </c>
      <c r="H16" s="257"/>
      <c r="I16" s="257"/>
      <c r="J16" s="71" t="e">
        <f t="shared" si="1"/>
        <v>#DIV/0!</v>
      </c>
      <c r="K16" s="72" t="e">
        <f t="shared" si="2"/>
        <v>#DIV/0!</v>
      </c>
      <c r="L16" s="109" t="e">
        <f t="shared" si="3"/>
        <v>#DIV/0!</v>
      </c>
      <c r="M16" s="110" t="e">
        <f t="shared" si="4"/>
        <v>#DIV/0!</v>
      </c>
      <c r="N16" s="111" t="e">
        <f t="shared" si="5"/>
        <v>#DIV/0!</v>
      </c>
      <c r="O16" s="110" t="e">
        <f t="shared" si="6"/>
        <v>#DIV/0!</v>
      </c>
      <c r="P16" s="111" t="e">
        <f t="shared" si="7"/>
        <v>#DIV/0!</v>
      </c>
      <c r="Q16" s="257"/>
      <c r="R16" s="257"/>
      <c r="S16" s="308" t="e">
        <f t="shared" si="8"/>
        <v>#DIV/0!</v>
      </c>
      <c r="T16" s="75" t="e">
        <f t="shared" si="9"/>
        <v>#DIV/0!</v>
      </c>
      <c r="U16" s="273" t="e">
        <f t="shared" si="10"/>
        <v>#DIV/0!</v>
      </c>
    </row>
    <row r="17" spans="1:53" ht="11.25" customHeight="1" x14ac:dyDescent="0.2">
      <c r="A17" s="80">
        <v>6</v>
      </c>
      <c r="B17" s="149"/>
      <c r="C17" s="149"/>
      <c r="D17" s="149"/>
      <c r="E17" s="150"/>
      <c r="F17" s="151"/>
      <c r="G17" s="70">
        <f t="shared" si="0"/>
        <v>0</v>
      </c>
      <c r="H17" s="257"/>
      <c r="I17" s="257"/>
      <c r="J17" s="71" t="e">
        <f t="shared" si="1"/>
        <v>#DIV/0!</v>
      </c>
      <c r="K17" s="72" t="e">
        <f t="shared" si="2"/>
        <v>#DIV/0!</v>
      </c>
      <c r="L17" s="109" t="e">
        <f t="shared" si="3"/>
        <v>#DIV/0!</v>
      </c>
      <c r="M17" s="110" t="e">
        <f t="shared" si="4"/>
        <v>#DIV/0!</v>
      </c>
      <c r="N17" s="111" t="e">
        <f t="shared" si="5"/>
        <v>#DIV/0!</v>
      </c>
      <c r="O17" s="110" t="e">
        <f t="shared" si="6"/>
        <v>#DIV/0!</v>
      </c>
      <c r="P17" s="111" t="e">
        <f t="shared" si="7"/>
        <v>#DIV/0!</v>
      </c>
      <c r="Q17" s="257"/>
      <c r="R17" s="257"/>
      <c r="S17" s="308" t="e">
        <f t="shared" si="8"/>
        <v>#DIV/0!</v>
      </c>
      <c r="T17" s="75" t="e">
        <f t="shared" si="9"/>
        <v>#DIV/0!</v>
      </c>
      <c r="U17" s="273" t="e">
        <f t="shared" si="10"/>
        <v>#DIV/0!</v>
      </c>
    </row>
    <row r="18" spans="1:53" ht="11.25" customHeight="1" x14ac:dyDescent="0.2">
      <c r="A18" s="80">
        <v>7</v>
      </c>
      <c r="B18" s="149"/>
      <c r="C18" s="149"/>
      <c r="D18" s="149"/>
      <c r="E18" s="150"/>
      <c r="F18" s="151"/>
      <c r="G18" s="70">
        <f t="shared" si="0"/>
        <v>0</v>
      </c>
      <c r="H18" s="257"/>
      <c r="I18" s="257"/>
      <c r="J18" s="71" t="e">
        <f t="shared" si="1"/>
        <v>#DIV/0!</v>
      </c>
      <c r="K18" s="72" t="e">
        <f t="shared" si="2"/>
        <v>#DIV/0!</v>
      </c>
      <c r="L18" s="109" t="e">
        <f t="shared" si="3"/>
        <v>#DIV/0!</v>
      </c>
      <c r="M18" s="110" t="e">
        <f t="shared" si="4"/>
        <v>#DIV/0!</v>
      </c>
      <c r="N18" s="111" t="e">
        <f t="shared" si="5"/>
        <v>#DIV/0!</v>
      </c>
      <c r="O18" s="110" t="e">
        <f t="shared" si="6"/>
        <v>#DIV/0!</v>
      </c>
      <c r="P18" s="111" t="e">
        <f t="shared" si="7"/>
        <v>#DIV/0!</v>
      </c>
      <c r="Q18" s="257"/>
      <c r="R18" s="257"/>
      <c r="S18" s="308" t="e">
        <f t="shared" si="8"/>
        <v>#DIV/0!</v>
      </c>
      <c r="T18" s="75" t="e">
        <f t="shared" si="9"/>
        <v>#DIV/0!</v>
      </c>
      <c r="U18" s="273" t="e">
        <f t="shared" si="10"/>
        <v>#DIV/0!</v>
      </c>
    </row>
    <row r="19" spans="1:53" ht="11.25" customHeight="1" x14ac:dyDescent="0.2">
      <c r="A19" s="80">
        <v>8</v>
      </c>
      <c r="B19" s="149"/>
      <c r="C19" s="149"/>
      <c r="D19" s="149"/>
      <c r="E19" s="150"/>
      <c r="F19" s="151"/>
      <c r="G19" s="70">
        <f t="shared" si="0"/>
        <v>0</v>
      </c>
      <c r="H19" s="257"/>
      <c r="I19" s="257"/>
      <c r="J19" s="71" t="e">
        <f t="shared" si="1"/>
        <v>#DIV/0!</v>
      </c>
      <c r="K19" s="72" t="e">
        <f t="shared" si="2"/>
        <v>#DIV/0!</v>
      </c>
      <c r="L19" s="109" t="e">
        <f t="shared" si="3"/>
        <v>#DIV/0!</v>
      </c>
      <c r="M19" s="110" t="e">
        <f t="shared" si="4"/>
        <v>#DIV/0!</v>
      </c>
      <c r="N19" s="111" t="e">
        <f t="shared" si="5"/>
        <v>#DIV/0!</v>
      </c>
      <c r="O19" s="110" t="e">
        <f t="shared" si="6"/>
        <v>#DIV/0!</v>
      </c>
      <c r="P19" s="111" t="e">
        <f t="shared" si="7"/>
        <v>#DIV/0!</v>
      </c>
      <c r="Q19" s="257"/>
      <c r="R19" s="257"/>
      <c r="S19" s="308" t="e">
        <f t="shared" si="8"/>
        <v>#DIV/0!</v>
      </c>
      <c r="T19" s="75" t="e">
        <f t="shared" si="9"/>
        <v>#DIV/0!</v>
      </c>
      <c r="U19" s="273" t="e">
        <f t="shared" si="10"/>
        <v>#DIV/0!</v>
      </c>
    </row>
    <row r="20" spans="1:53" ht="11.25" customHeight="1" x14ac:dyDescent="0.2">
      <c r="A20" s="80">
        <v>9</v>
      </c>
      <c r="B20" s="149"/>
      <c r="C20" s="149"/>
      <c r="D20" s="149"/>
      <c r="E20" s="150"/>
      <c r="F20" s="151"/>
      <c r="G20" s="70">
        <f t="shared" si="0"/>
        <v>0</v>
      </c>
      <c r="H20" s="257"/>
      <c r="I20" s="257"/>
      <c r="J20" s="71" t="e">
        <f t="shared" si="1"/>
        <v>#DIV/0!</v>
      </c>
      <c r="K20" s="72" t="e">
        <f t="shared" si="2"/>
        <v>#DIV/0!</v>
      </c>
      <c r="L20" s="109" t="e">
        <f t="shared" si="3"/>
        <v>#DIV/0!</v>
      </c>
      <c r="M20" s="110" t="e">
        <f t="shared" si="4"/>
        <v>#DIV/0!</v>
      </c>
      <c r="N20" s="111" t="e">
        <f t="shared" si="5"/>
        <v>#DIV/0!</v>
      </c>
      <c r="O20" s="110" t="e">
        <f t="shared" si="6"/>
        <v>#DIV/0!</v>
      </c>
      <c r="P20" s="111" t="e">
        <f t="shared" si="7"/>
        <v>#DIV/0!</v>
      </c>
      <c r="Q20" s="257"/>
      <c r="R20" s="257"/>
      <c r="S20" s="308" t="e">
        <f t="shared" si="8"/>
        <v>#DIV/0!</v>
      </c>
      <c r="T20" s="75" t="e">
        <f t="shared" si="9"/>
        <v>#DIV/0!</v>
      </c>
      <c r="U20" s="273" t="e">
        <f t="shared" si="10"/>
        <v>#DIV/0!</v>
      </c>
    </row>
    <row r="21" spans="1:53" ht="11.25" customHeight="1" x14ac:dyDescent="0.2">
      <c r="A21" s="69">
        <v>10</v>
      </c>
      <c r="B21" s="149"/>
      <c r="C21" s="149"/>
      <c r="D21" s="149"/>
      <c r="E21" s="150"/>
      <c r="F21" s="151"/>
      <c r="G21" s="70">
        <f t="shared" si="0"/>
        <v>0</v>
      </c>
      <c r="H21" s="257"/>
      <c r="I21" s="257"/>
      <c r="J21" s="71" t="e">
        <f t="shared" si="1"/>
        <v>#DIV/0!</v>
      </c>
      <c r="K21" s="72" t="e">
        <f t="shared" si="2"/>
        <v>#DIV/0!</v>
      </c>
      <c r="L21" s="109" t="e">
        <f t="shared" si="3"/>
        <v>#DIV/0!</v>
      </c>
      <c r="M21" s="110" t="e">
        <f t="shared" si="4"/>
        <v>#DIV/0!</v>
      </c>
      <c r="N21" s="111" t="e">
        <f t="shared" si="5"/>
        <v>#DIV/0!</v>
      </c>
      <c r="O21" s="110" t="e">
        <f t="shared" si="6"/>
        <v>#DIV/0!</v>
      </c>
      <c r="P21" s="111" t="e">
        <f t="shared" si="7"/>
        <v>#DIV/0!</v>
      </c>
      <c r="Q21" s="257"/>
      <c r="R21" s="257"/>
      <c r="S21" s="308" t="e">
        <f t="shared" si="8"/>
        <v>#DIV/0!</v>
      </c>
      <c r="T21" s="75" t="e">
        <f t="shared" si="9"/>
        <v>#DIV/0!</v>
      </c>
      <c r="U21" s="273" t="e">
        <f t="shared" si="10"/>
        <v>#DIV/0!</v>
      </c>
    </row>
    <row r="22" spans="1:53" ht="11.25" customHeight="1" x14ac:dyDescent="0.2">
      <c r="A22" s="214"/>
      <c r="B22" s="221" t="s">
        <v>141</v>
      </c>
      <c r="C22" s="214">
        <f>SUM(C12:C21)</f>
        <v>0</v>
      </c>
      <c r="D22" s="200"/>
      <c r="E22" s="201"/>
      <c r="F22" s="202"/>
      <c r="G22" s="203"/>
      <c r="H22" s="278"/>
      <c r="I22" s="278"/>
      <c r="J22" s="204"/>
      <c r="K22" s="205"/>
      <c r="L22" s="206"/>
      <c r="M22" s="279"/>
      <c r="N22" s="280"/>
      <c r="O22" s="279"/>
      <c r="P22" s="280"/>
      <c r="Q22" s="278"/>
      <c r="R22" s="278"/>
      <c r="S22" s="281"/>
      <c r="T22" s="281"/>
      <c r="U22" s="282"/>
    </row>
    <row r="23" spans="1:53" x14ac:dyDescent="0.2">
      <c r="M23"/>
    </row>
    <row r="24" spans="1:53" ht="13.2" x14ac:dyDescent="0.25">
      <c r="A24" s="334" t="s">
        <v>143</v>
      </c>
      <c r="B24" s="335"/>
      <c r="C24" s="335"/>
      <c r="D24" s="335"/>
      <c r="E24" s="335"/>
      <c r="F24" s="335"/>
      <c r="G24" s="336"/>
      <c r="H24" s="88" t="s">
        <v>93</v>
      </c>
      <c r="I24" s="11"/>
      <c r="J24" s="11"/>
      <c r="K24" s="11"/>
      <c r="L24" s="90"/>
      <c r="M24" s="91"/>
      <c r="N24" s="114"/>
      <c r="O24" s="89"/>
      <c r="P24" s="115"/>
      <c r="Q24" s="92" t="s">
        <v>94</v>
      </c>
      <c r="R24" s="265"/>
      <c r="S24" s="265"/>
      <c r="T24" s="265"/>
      <c r="U24" s="272"/>
    </row>
    <row r="25" spans="1:53" s="25" customFormat="1" ht="23.25" customHeight="1" x14ac:dyDescent="0.2">
      <c r="A25" s="16" t="s">
        <v>5</v>
      </c>
      <c r="B25" s="16" t="s">
        <v>6</v>
      </c>
      <c r="C25" s="16" t="s">
        <v>7</v>
      </c>
      <c r="D25" s="121" t="s">
        <v>129</v>
      </c>
      <c r="E25" s="16" t="s">
        <v>8</v>
      </c>
      <c r="F25" s="17" t="s">
        <v>9</v>
      </c>
      <c r="G25" s="17" t="s">
        <v>10</v>
      </c>
      <c r="H25" s="18" t="s">
        <v>11</v>
      </c>
      <c r="I25" s="19" t="s">
        <v>11</v>
      </c>
      <c r="J25" s="19" t="s">
        <v>12</v>
      </c>
      <c r="K25" s="18" t="s">
        <v>12</v>
      </c>
      <c r="L25" s="21" t="s">
        <v>95</v>
      </c>
      <c r="M25" s="93" t="s">
        <v>14</v>
      </c>
      <c r="N25" s="21" t="s">
        <v>14</v>
      </c>
      <c r="O25" s="21" t="s">
        <v>16</v>
      </c>
      <c r="P25" s="93" t="s">
        <v>16</v>
      </c>
      <c r="Q25" s="24" t="s">
        <v>11</v>
      </c>
      <c r="R25" s="24" t="s">
        <v>11</v>
      </c>
      <c r="S25" s="23" t="s">
        <v>21</v>
      </c>
      <c r="T25" s="266" t="s">
        <v>21</v>
      </c>
      <c r="U25" s="274" t="s">
        <v>21</v>
      </c>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row>
    <row r="26" spans="1:53" s="36" customFormat="1" x14ac:dyDescent="0.2">
      <c r="A26" s="26"/>
      <c r="B26" s="26"/>
      <c r="C26" s="26"/>
      <c r="D26" s="33" t="s">
        <v>130</v>
      </c>
      <c r="E26" s="26"/>
      <c r="F26" s="27" t="s">
        <v>22</v>
      </c>
      <c r="G26" s="27" t="s">
        <v>23</v>
      </c>
      <c r="H26" s="28" t="s">
        <v>24</v>
      </c>
      <c r="I26" s="29" t="s">
        <v>25</v>
      </c>
      <c r="J26" s="29" t="s">
        <v>26</v>
      </c>
      <c r="K26" s="28" t="s">
        <v>26</v>
      </c>
      <c r="L26" s="30"/>
      <c r="M26" s="94" t="s">
        <v>27</v>
      </c>
      <c r="N26" s="95" t="s">
        <v>27</v>
      </c>
      <c r="O26" s="94" t="s">
        <v>27</v>
      </c>
      <c r="P26" s="94" t="s">
        <v>27</v>
      </c>
      <c r="Q26" s="35" t="s">
        <v>24</v>
      </c>
      <c r="R26" s="35" t="s">
        <v>25</v>
      </c>
      <c r="S26" s="34" t="s">
        <v>26</v>
      </c>
      <c r="T26" s="267" t="s">
        <v>27</v>
      </c>
      <c r="U26" s="275" t="s">
        <v>158</v>
      </c>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row>
    <row r="27" spans="1:53" s="45" customFormat="1" x14ac:dyDescent="0.2">
      <c r="A27" s="37"/>
      <c r="B27" s="37" t="s">
        <v>28</v>
      </c>
      <c r="C27" s="37" t="s">
        <v>28</v>
      </c>
      <c r="D27" s="152" t="s">
        <v>34</v>
      </c>
      <c r="E27" s="37" t="s">
        <v>28</v>
      </c>
      <c r="F27" s="38" t="s">
        <v>28</v>
      </c>
      <c r="G27" s="38" t="s">
        <v>29</v>
      </c>
      <c r="H27" s="39" t="s">
        <v>30</v>
      </c>
      <c r="I27" s="40" t="s">
        <v>30</v>
      </c>
      <c r="J27" s="40" t="s">
        <v>31</v>
      </c>
      <c r="K27" s="41" t="s">
        <v>32</v>
      </c>
      <c r="L27" s="96" t="s">
        <v>33</v>
      </c>
      <c r="M27" s="97" t="s">
        <v>34</v>
      </c>
      <c r="N27" s="43" t="s">
        <v>32</v>
      </c>
      <c r="O27" s="43" t="s">
        <v>34</v>
      </c>
      <c r="P27" s="98" t="s">
        <v>32</v>
      </c>
      <c r="Q27" s="37" t="s">
        <v>30</v>
      </c>
      <c r="R27" s="37" t="s">
        <v>30</v>
      </c>
      <c r="S27" s="306" t="s">
        <v>31</v>
      </c>
      <c r="T27" s="268" t="s">
        <v>32</v>
      </c>
      <c r="U27" s="276" t="s">
        <v>34</v>
      </c>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row>
    <row r="28" spans="1:53" s="53" customFormat="1" x14ac:dyDescent="0.2">
      <c r="A28" s="35"/>
      <c r="B28" s="35"/>
      <c r="C28" s="35" t="s">
        <v>35</v>
      </c>
      <c r="D28" s="33" t="s">
        <v>145</v>
      </c>
      <c r="E28" s="35" t="s">
        <v>36</v>
      </c>
      <c r="F28" s="35" t="s">
        <v>37</v>
      </c>
      <c r="G28" s="50" t="s">
        <v>38</v>
      </c>
      <c r="H28" s="29" t="s">
        <v>39</v>
      </c>
      <c r="I28" s="29" t="s">
        <v>40</v>
      </c>
      <c r="J28" s="46" t="s">
        <v>41</v>
      </c>
      <c r="K28" s="47" t="s">
        <v>42</v>
      </c>
      <c r="L28" s="46" t="s">
        <v>50</v>
      </c>
      <c r="M28" s="46" t="s">
        <v>51</v>
      </c>
      <c r="N28" s="46" t="s">
        <v>52</v>
      </c>
      <c r="O28" s="46" t="s">
        <v>53</v>
      </c>
      <c r="P28" s="48" t="s">
        <v>54</v>
      </c>
      <c r="Q28" s="50" t="s">
        <v>55</v>
      </c>
      <c r="R28" s="35" t="s">
        <v>56</v>
      </c>
      <c r="S28" s="100" t="s">
        <v>57</v>
      </c>
      <c r="T28" s="269" t="s">
        <v>58</v>
      </c>
      <c r="U28" s="264" t="s">
        <v>59</v>
      </c>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row>
    <row r="29" spans="1:53" s="53" customFormat="1" ht="21.6" x14ac:dyDescent="0.2">
      <c r="A29" s="35"/>
      <c r="B29" s="35"/>
      <c r="C29" s="35"/>
      <c r="D29" s="104" t="s">
        <v>137</v>
      </c>
      <c r="E29" s="35"/>
      <c r="F29" s="35"/>
      <c r="G29" s="101" t="s">
        <v>90</v>
      </c>
      <c r="H29" s="48"/>
      <c r="I29" s="29"/>
      <c r="J29" s="66" t="s">
        <v>61</v>
      </c>
      <c r="K29" s="67" t="s">
        <v>62</v>
      </c>
      <c r="L29" s="102" t="s">
        <v>68</v>
      </c>
      <c r="M29" s="65" t="s">
        <v>69</v>
      </c>
      <c r="N29" s="65" t="s">
        <v>69</v>
      </c>
      <c r="O29" s="65" t="s">
        <v>70</v>
      </c>
      <c r="P29" s="103" t="s">
        <v>71</v>
      </c>
      <c r="Q29" s="35"/>
      <c r="R29" s="35"/>
      <c r="S29" s="104" t="s">
        <v>61</v>
      </c>
      <c r="T29" s="270" t="s">
        <v>245</v>
      </c>
      <c r="U29" s="270" t="s">
        <v>69</v>
      </c>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row>
    <row r="30" spans="1:53" s="68" customFormat="1" ht="40.799999999999997" x14ac:dyDescent="0.2">
      <c r="A30" s="60"/>
      <c r="B30" s="60"/>
      <c r="C30" s="60"/>
      <c r="D30" s="153" t="s">
        <v>131</v>
      </c>
      <c r="E30" s="60"/>
      <c r="F30" s="60"/>
      <c r="G30" s="78" t="s">
        <v>91</v>
      </c>
      <c r="H30" s="79"/>
      <c r="I30" s="62"/>
      <c r="J30" s="63" t="s">
        <v>72</v>
      </c>
      <c r="K30" s="64" t="s">
        <v>73</v>
      </c>
      <c r="L30" s="105" t="s">
        <v>231</v>
      </c>
      <c r="M30" s="106" t="s">
        <v>80</v>
      </c>
      <c r="N30" s="106" t="s">
        <v>81</v>
      </c>
      <c r="O30" s="106" t="s">
        <v>82</v>
      </c>
      <c r="P30" s="107" t="s">
        <v>83</v>
      </c>
      <c r="Q30" s="108"/>
      <c r="R30" s="60"/>
      <c r="S30" s="305" t="s">
        <v>235</v>
      </c>
      <c r="T30" s="307" t="s">
        <v>237</v>
      </c>
      <c r="U30" s="271" t="s">
        <v>84</v>
      </c>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row>
    <row r="31" spans="1:53" ht="11.25" customHeight="1" x14ac:dyDescent="0.2">
      <c r="A31" s="80">
        <v>1</v>
      </c>
      <c r="B31" s="214">
        <f>B12</f>
        <v>0</v>
      </c>
      <c r="C31" s="214">
        <f>C12</f>
        <v>0</v>
      </c>
      <c r="D31" s="214">
        <f>D12</f>
        <v>0</v>
      </c>
      <c r="E31" s="215">
        <f>E12</f>
        <v>0</v>
      </c>
      <c r="F31" s="216">
        <f>F12</f>
        <v>0</v>
      </c>
      <c r="G31" s="70">
        <f>(F31*F31)*(3.14*E31)</f>
        <v>0</v>
      </c>
      <c r="H31" s="257"/>
      <c r="I31" s="257"/>
      <c r="J31" s="71" t="e">
        <f>(H31-I31)/I31</f>
        <v>#DIV/0!</v>
      </c>
      <c r="K31" s="72" t="e">
        <f>J31*100</f>
        <v>#DIV/0!</v>
      </c>
      <c r="L31" s="109" t="e">
        <f>(1-(D31+0.05))/(1/2.65+J31)</f>
        <v>#DIV/0!</v>
      </c>
      <c r="M31" s="110" t="e">
        <f>L31*J31</f>
        <v>#DIV/0!</v>
      </c>
      <c r="N31" s="111" t="e">
        <f>L31*K31</f>
        <v>#DIV/0!</v>
      </c>
      <c r="O31" s="110" t="e">
        <f>M31+0.05</f>
        <v>#DIV/0!</v>
      </c>
      <c r="P31" s="111" t="e">
        <f>O31*100</f>
        <v>#DIV/0!</v>
      </c>
      <c r="Q31" s="257"/>
      <c r="R31" s="257"/>
      <c r="S31" s="308" t="e">
        <f>((Q31-R31)/R31)</f>
        <v>#DIV/0!</v>
      </c>
      <c r="T31" s="75" t="e">
        <f>S31*P85*100</f>
        <v>#DIV/0!</v>
      </c>
      <c r="U31" s="273" t="e">
        <f>S31*P85</f>
        <v>#DIV/0!</v>
      </c>
    </row>
    <row r="32" spans="1:53" ht="11.25" customHeight="1" x14ac:dyDescent="0.2">
      <c r="A32" s="80">
        <v>2</v>
      </c>
      <c r="B32" s="214">
        <f t="shared" ref="B32:F40" si="11">B13</f>
        <v>0</v>
      </c>
      <c r="C32" s="214">
        <f t="shared" si="11"/>
        <v>0</v>
      </c>
      <c r="D32" s="214">
        <f t="shared" si="11"/>
        <v>0</v>
      </c>
      <c r="E32" s="215">
        <f t="shared" si="11"/>
        <v>0</v>
      </c>
      <c r="F32" s="216">
        <f t="shared" si="11"/>
        <v>0</v>
      </c>
      <c r="G32" s="70">
        <f t="shared" ref="G32:G40" si="12">(F32*F32)*(3.14*E32)</f>
        <v>0</v>
      </c>
      <c r="H32" s="257"/>
      <c r="I32" s="257"/>
      <c r="J32" s="71" t="e">
        <f t="shared" ref="J32:J40" si="13">(H32-I32)/I32</f>
        <v>#DIV/0!</v>
      </c>
      <c r="K32" s="72" t="e">
        <f t="shared" ref="K32:K40" si="14">J32*100</f>
        <v>#DIV/0!</v>
      </c>
      <c r="L32" s="109" t="e">
        <f t="shared" ref="L32:L40" si="15">(1-(D32+0.05))/(1/2.65+J32)</f>
        <v>#DIV/0!</v>
      </c>
      <c r="M32" s="110" t="e">
        <f t="shared" ref="M32:M40" si="16">L32*J32</f>
        <v>#DIV/0!</v>
      </c>
      <c r="N32" s="111" t="e">
        <f t="shared" ref="N32:N40" si="17">L32*K32</f>
        <v>#DIV/0!</v>
      </c>
      <c r="O32" s="110" t="e">
        <f t="shared" ref="O32:O40" si="18">M32+0.05</f>
        <v>#DIV/0!</v>
      </c>
      <c r="P32" s="111" t="e">
        <f t="shared" ref="P32:P40" si="19">O32*100</f>
        <v>#DIV/0!</v>
      </c>
      <c r="Q32" s="257"/>
      <c r="R32" s="257"/>
      <c r="S32" s="308" t="e">
        <f t="shared" ref="S32:S40" si="20">((Q32-R32)/R32)</f>
        <v>#DIV/0!</v>
      </c>
      <c r="T32" s="75" t="e">
        <f t="shared" ref="T32:T40" si="21">S32*P86*100</f>
        <v>#DIV/0!</v>
      </c>
      <c r="U32" s="273" t="e">
        <f t="shared" ref="U32:U40" si="22">S32*P86</f>
        <v>#DIV/0!</v>
      </c>
    </row>
    <row r="33" spans="1:53" ht="11.25" customHeight="1" x14ac:dyDescent="0.2">
      <c r="A33" s="80">
        <v>3</v>
      </c>
      <c r="B33" s="214">
        <f t="shared" si="11"/>
        <v>0</v>
      </c>
      <c r="C33" s="214">
        <f t="shared" si="11"/>
        <v>0</v>
      </c>
      <c r="D33" s="214">
        <f t="shared" si="11"/>
        <v>0</v>
      </c>
      <c r="E33" s="215">
        <f t="shared" si="11"/>
        <v>0</v>
      </c>
      <c r="F33" s="216">
        <f t="shared" si="11"/>
        <v>0</v>
      </c>
      <c r="G33" s="70">
        <f t="shared" si="12"/>
        <v>0</v>
      </c>
      <c r="H33" s="257"/>
      <c r="I33" s="257"/>
      <c r="J33" s="71" t="e">
        <f t="shared" si="13"/>
        <v>#DIV/0!</v>
      </c>
      <c r="K33" s="72" t="e">
        <f t="shared" si="14"/>
        <v>#DIV/0!</v>
      </c>
      <c r="L33" s="109" t="e">
        <f t="shared" si="15"/>
        <v>#DIV/0!</v>
      </c>
      <c r="M33" s="110" t="e">
        <f t="shared" si="16"/>
        <v>#DIV/0!</v>
      </c>
      <c r="N33" s="111" t="e">
        <f t="shared" si="17"/>
        <v>#DIV/0!</v>
      </c>
      <c r="O33" s="110" t="e">
        <f t="shared" si="18"/>
        <v>#DIV/0!</v>
      </c>
      <c r="P33" s="111" t="e">
        <f t="shared" si="19"/>
        <v>#DIV/0!</v>
      </c>
      <c r="Q33" s="257"/>
      <c r="R33" s="257"/>
      <c r="S33" s="308" t="e">
        <f t="shared" si="20"/>
        <v>#DIV/0!</v>
      </c>
      <c r="T33" s="75" t="e">
        <f t="shared" si="21"/>
        <v>#DIV/0!</v>
      </c>
      <c r="U33" s="273" t="e">
        <f t="shared" si="22"/>
        <v>#DIV/0!</v>
      </c>
    </row>
    <row r="34" spans="1:53" ht="11.25" customHeight="1" x14ac:dyDescent="0.2">
      <c r="A34" s="80">
        <v>4</v>
      </c>
      <c r="B34" s="214">
        <f t="shared" si="11"/>
        <v>0</v>
      </c>
      <c r="C34" s="214">
        <f t="shared" si="11"/>
        <v>0</v>
      </c>
      <c r="D34" s="214">
        <f t="shared" si="11"/>
        <v>0</v>
      </c>
      <c r="E34" s="215">
        <f t="shared" si="11"/>
        <v>0</v>
      </c>
      <c r="F34" s="216">
        <f t="shared" si="11"/>
        <v>0</v>
      </c>
      <c r="G34" s="70">
        <f t="shared" si="12"/>
        <v>0</v>
      </c>
      <c r="H34" s="257"/>
      <c r="I34" s="257"/>
      <c r="J34" s="71" t="e">
        <f t="shared" si="13"/>
        <v>#DIV/0!</v>
      </c>
      <c r="K34" s="72" t="e">
        <f t="shared" si="14"/>
        <v>#DIV/0!</v>
      </c>
      <c r="L34" s="109" t="e">
        <f t="shared" si="15"/>
        <v>#DIV/0!</v>
      </c>
      <c r="M34" s="110" t="e">
        <f t="shared" si="16"/>
        <v>#DIV/0!</v>
      </c>
      <c r="N34" s="111" t="e">
        <f t="shared" si="17"/>
        <v>#DIV/0!</v>
      </c>
      <c r="O34" s="110" t="e">
        <f t="shared" si="18"/>
        <v>#DIV/0!</v>
      </c>
      <c r="P34" s="111" t="e">
        <f t="shared" si="19"/>
        <v>#DIV/0!</v>
      </c>
      <c r="Q34" s="257"/>
      <c r="R34" s="257"/>
      <c r="S34" s="308" t="e">
        <f t="shared" si="20"/>
        <v>#DIV/0!</v>
      </c>
      <c r="T34" s="75" t="e">
        <f t="shared" si="21"/>
        <v>#DIV/0!</v>
      </c>
      <c r="U34" s="273" t="e">
        <f t="shared" si="22"/>
        <v>#DIV/0!</v>
      </c>
    </row>
    <row r="35" spans="1:53" ht="11.25" customHeight="1" x14ac:dyDescent="0.2">
      <c r="A35" s="80">
        <v>5</v>
      </c>
      <c r="B35" s="214">
        <f t="shared" si="11"/>
        <v>0</v>
      </c>
      <c r="C35" s="214">
        <f t="shared" si="11"/>
        <v>0</v>
      </c>
      <c r="D35" s="214">
        <f t="shared" si="11"/>
        <v>0</v>
      </c>
      <c r="E35" s="215">
        <f t="shared" si="11"/>
        <v>0</v>
      </c>
      <c r="F35" s="216">
        <f t="shared" si="11"/>
        <v>0</v>
      </c>
      <c r="G35" s="70">
        <f t="shared" si="12"/>
        <v>0</v>
      </c>
      <c r="H35" s="257"/>
      <c r="I35" s="257"/>
      <c r="J35" s="71" t="e">
        <f t="shared" si="13"/>
        <v>#DIV/0!</v>
      </c>
      <c r="K35" s="72" t="e">
        <f t="shared" si="14"/>
        <v>#DIV/0!</v>
      </c>
      <c r="L35" s="109" t="e">
        <f t="shared" si="15"/>
        <v>#DIV/0!</v>
      </c>
      <c r="M35" s="110" t="e">
        <f t="shared" si="16"/>
        <v>#DIV/0!</v>
      </c>
      <c r="N35" s="111" t="e">
        <f t="shared" si="17"/>
        <v>#DIV/0!</v>
      </c>
      <c r="O35" s="110" t="e">
        <f t="shared" si="18"/>
        <v>#DIV/0!</v>
      </c>
      <c r="P35" s="111" t="e">
        <f t="shared" si="19"/>
        <v>#DIV/0!</v>
      </c>
      <c r="Q35" s="257"/>
      <c r="R35" s="257"/>
      <c r="S35" s="308" t="e">
        <f t="shared" si="20"/>
        <v>#DIV/0!</v>
      </c>
      <c r="T35" s="75" t="e">
        <f t="shared" si="21"/>
        <v>#DIV/0!</v>
      </c>
      <c r="U35" s="273" t="e">
        <f t="shared" si="22"/>
        <v>#DIV/0!</v>
      </c>
    </row>
    <row r="36" spans="1:53" ht="11.25" customHeight="1" x14ac:dyDescent="0.2">
      <c r="A36" s="80">
        <v>6</v>
      </c>
      <c r="B36" s="214">
        <f t="shared" si="11"/>
        <v>0</v>
      </c>
      <c r="C36" s="214">
        <f t="shared" si="11"/>
        <v>0</v>
      </c>
      <c r="D36" s="214">
        <f t="shared" si="11"/>
        <v>0</v>
      </c>
      <c r="E36" s="215">
        <f t="shared" si="11"/>
        <v>0</v>
      </c>
      <c r="F36" s="216">
        <f t="shared" si="11"/>
        <v>0</v>
      </c>
      <c r="G36" s="70">
        <f t="shared" si="12"/>
        <v>0</v>
      </c>
      <c r="H36" s="257"/>
      <c r="I36" s="257"/>
      <c r="J36" s="71" t="e">
        <f t="shared" si="13"/>
        <v>#DIV/0!</v>
      </c>
      <c r="K36" s="72" t="e">
        <f t="shared" si="14"/>
        <v>#DIV/0!</v>
      </c>
      <c r="L36" s="109" t="e">
        <f t="shared" si="15"/>
        <v>#DIV/0!</v>
      </c>
      <c r="M36" s="110" t="e">
        <f t="shared" si="16"/>
        <v>#DIV/0!</v>
      </c>
      <c r="N36" s="111" t="e">
        <f t="shared" si="17"/>
        <v>#DIV/0!</v>
      </c>
      <c r="O36" s="110" t="e">
        <f t="shared" si="18"/>
        <v>#DIV/0!</v>
      </c>
      <c r="P36" s="111" t="e">
        <f t="shared" si="19"/>
        <v>#DIV/0!</v>
      </c>
      <c r="Q36" s="257"/>
      <c r="R36" s="257"/>
      <c r="S36" s="308" t="e">
        <f t="shared" si="20"/>
        <v>#DIV/0!</v>
      </c>
      <c r="T36" s="75" t="e">
        <f t="shared" si="21"/>
        <v>#DIV/0!</v>
      </c>
      <c r="U36" s="273" t="e">
        <f t="shared" si="22"/>
        <v>#DIV/0!</v>
      </c>
    </row>
    <row r="37" spans="1:53" ht="11.25" customHeight="1" x14ac:dyDescent="0.2">
      <c r="A37" s="80">
        <v>7</v>
      </c>
      <c r="B37" s="214">
        <f t="shared" si="11"/>
        <v>0</v>
      </c>
      <c r="C37" s="214">
        <f t="shared" si="11"/>
        <v>0</v>
      </c>
      <c r="D37" s="214">
        <f t="shared" si="11"/>
        <v>0</v>
      </c>
      <c r="E37" s="215">
        <f t="shared" si="11"/>
        <v>0</v>
      </c>
      <c r="F37" s="216">
        <f t="shared" si="11"/>
        <v>0</v>
      </c>
      <c r="G37" s="70">
        <f t="shared" si="12"/>
        <v>0</v>
      </c>
      <c r="H37" s="257"/>
      <c r="I37" s="257"/>
      <c r="J37" s="71" t="e">
        <f t="shared" si="13"/>
        <v>#DIV/0!</v>
      </c>
      <c r="K37" s="72" t="e">
        <f t="shared" si="14"/>
        <v>#DIV/0!</v>
      </c>
      <c r="L37" s="109" t="e">
        <f t="shared" si="15"/>
        <v>#DIV/0!</v>
      </c>
      <c r="M37" s="110" t="e">
        <f t="shared" si="16"/>
        <v>#DIV/0!</v>
      </c>
      <c r="N37" s="111" t="e">
        <f t="shared" si="17"/>
        <v>#DIV/0!</v>
      </c>
      <c r="O37" s="110" t="e">
        <f t="shared" si="18"/>
        <v>#DIV/0!</v>
      </c>
      <c r="P37" s="111" t="e">
        <f t="shared" si="19"/>
        <v>#DIV/0!</v>
      </c>
      <c r="Q37" s="257"/>
      <c r="R37" s="257"/>
      <c r="S37" s="308" t="e">
        <f t="shared" si="20"/>
        <v>#DIV/0!</v>
      </c>
      <c r="T37" s="75" t="e">
        <f t="shared" si="21"/>
        <v>#DIV/0!</v>
      </c>
      <c r="U37" s="273" t="e">
        <f t="shared" si="22"/>
        <v>#DIV/0!</v>
      </c>
    </row>
    <row r="38" spans="1:53" ht="11.25" customHeight="1" x14ac:dyDescent="0.2">
      <c r="A38" s="80">
        <v>8</v>
      </c>
      <c r="B38" s="214">
        <f t="shared" si="11"/>
        <v>0</v>
      </c>
      <c r="C38" s="214">
        <f t="shared" si="11"/>
        <v>0</v>
      </c>
      <c r="D38" s="214">
        <f t="shared" si="11"/>
        <v>0</v>
      </c>
      <c r="E38" s="215">
        <f t="shared" si="11"/>
        <v>0</v>
      </c>
      <c r="F38" s="216">
        <f t="shared" si="11"/>
        <v>0</v>
      </c>
      <c r="G38" s="70">
        <f t="shared" si="12"/>
        <v>0</v>
      </c>
      <c r="H38" s="257"/>
      <c r="I38" s="257"/>
      <c r="J38" s="71" t="e">
        <f t="shared" si="13"/>
        <v>#DIV/0!</v>
      </c>
      <c r="K38" s="72" t="e">
        <f t="shared" si="14"/>
        <v>#DIV/0!</v>
      </c>
      <c r="L38" s="109" t="e">
        <f t="shared" si="15"/>
        <v>#DIV/0!</v>
      </c>
      <c r="M38" s="110" t="e">
        <f t="shared" si="16"/>
        <v>#DIV/0!</v>
      </c>
      <c r="N38" s="111" t="e">
        <f t="shared" si="17"/>
        <v>#DIV/0!</v>
      </c>
      <c r="O38" s="110" t="e">
        <f t="shared" si="18"/>
        <v>#DIV/0!</v>
      </c>
      <c r="P38" s="111" t="e">
        <f t="shared" si="19"/>
        <v>#DIV/0!</v>
      </c>
      <c r="Q38" s="257"/>
      <c r="R38" s="257"/>
      <c r="S38" s="308" t="e">
        <f t="shared" si="20"/>
        <v>#DIV/0!</v>
      </c>
      <c r="T38" s="75" t="e">
        <f t="shared" si="21"/>
        <v>#DIV/0!</v>
      </c>
      <c r="U38" s="273" t="e">
        <f t="shared" si="22"/>
        <v>#DIV/0!</v>
      </c>
    </row>
    <row r="39" spans="1:53" ht="11.25" customHeight="1" x14ac:dyDescent="0.2">
      <c r="A39" s="80">
        <v>9</v>
      </c>
      <c r="B39" s="214">
        <f t="shared" si="11"/>
        <v>0</v>
      </c>
      <c r="C39" s="214">
        <f t="shared" si="11"/>
        <v>0</v>
      </c>
      <c r="D39" s="214">
        <f t="shared" si="11"/>
        <v>0</v>
      </c>
      <c r="E39" s="215">
        <f t="shared" si="11"/>
        <v>0</v>
      </c>
      <c r="F39" s="216">
        <f t="shared" si="11"/>
        <v>0</v>
      </c>
      <c r="G39" s="70">
        <f t="shared" si="12"/>
        <v>0</v>
      </c>
      <c r="H39" s="257"/>
      <c r="I39" s="257"/>
      <c r="J39" s="71" t="e">
        <f t="shared" si="13"/>
        <v>#DIV/0!</v>
      </c>
      <c r="K39" s="72" t="e">
        <f t="shared" si="14"/>
        <v>#DIV/0!</v>
      </c>
      <c r="L39" s="109" t="e">
        <f t="shared" si="15"/>
        <v>#DIV/0!</v>
      </c>
      <c r="M39" s="110" t="e">
        <f t="shared" si="16"/>
        <v>#DIV/0!</v>
      </c>
      <c r="N39" s="111" t="e">
        <f t="shared" si="17"/>
        <v>#DIV/0!</v>
      </c>
      <c r="O39" s="110" t="e">
        <f t="shared" si="18"/>
        <v>#DIV/0!</v>
      </c>
      <c r="P39" s="111" t="e">
        <f t="shared" si="19"/>
        <v>#DIV/0!</v>
      </c>
      <c r="Q39" s="257"/>
      <c r="R39" s="257"/>
      <c r="S39" s="308" t="e">
        <f t="shared" si="20"/>
        <v>#DIV/0!</v>
      </c>
      <c r="T39" s="75" t="e">
        <f t="shared" si="21"/>
        <v>#DIV/0!</v>
      </c>
      <c r="U39" s="273" t="e">
        <f t="shared" si="22"/>
        <v>#DIV/0!</v>
      </c>
    </row>
    <row r="40" spans="1:53" ht="11.25" customHeight="1" x14ac:dyDescent="0.2">
      <c r="A40" s="69">
        <v>10</v>
      </c>
      <c r="B40" s="214">
        <f t="shared" si="11"/>
        <v>0</v>
      </c>
      <c r="C40" s="214">
        <f t="shared" si="11"/>
        <v>0</v>
      </c>
      <c r="D40" s="214">
        <f t="shared" si="11"/>
        <v>0</v>
      </c>
      <c r="E40" s="215">
        <f t="shared" si="11"/>
        <v>0</v>
      </c>
      <c r="F40" s="216">
        <f t="shared" si="11"/>
        <v>0</v>
      </c>
      <c r="G40" s="70">
        <f t="shared" si="12"/>
        <v>0</v>
      </c>
      <c r="H40" s="257"/>
      <c r="I40" s="257"/>
      <c r="J40" s="71" t="e">
        <f t="shared" si="13"/>
        <v>#DIV/0!</v>
      </c>
      <c r="K40" s="72" t="e">
        <f t="shared" si="14"/>
        <v>#DIV/0!</v>
      </c>
      <c r="L40" s="109" t="e">
        <f t="shared" si="15"/>
        <v>#DIV/0!</v>
      </c>
      <c r="M40" s="110" t="e">
        <f t="shared" si="16"/>
        <v>#DIV/0!</v>
      </c>
      <c r="N40" s="111" t="e">
        <f t="shared" si="17"/>
        <v>#DIV/0!</v>
      </c>
      <c r="O40" s="110" t="e">
        <f t="shared" si="18"/>
        <v>#DIV/0!</v>
      </c>
      <c r="P40" s="111" t="e">
        <f t="shared" si="19"/>
        <v>#DIV/0!</v>
      </c>
      <c r="Q40" s="257"/>
      <c r="R40" s="257"/>
      <c r="S40" s="308" t="e">
        <f t="shared" si="20"/>
        <v>#DIV/0!</v>
      </c>
      <c r="T40" s="75" t="e">
        <f t="shared" si="21"/>
        <v>#DIV/0!</v>
      </c>
      <c r="U40" s="273" t="e">
        <f t="shared" si="22"/>
        <v>#DIV/0!</v>
      </c>
    </row>
    <row r="41" spans="1:53" ht="11.25" customHeight="1" x14ac:dyDescent="0.2">
      <c r="A41" s="214"/>
      <c r="B41" s="221" t="s">
        <v>141</v>
      </c>
      <c r="C41" s="214">
        <f>SUM(C31:C40)</f>
        <v>0</v>
      </c>
      <c r="D41" s="200"/>
      <c r="E41" s="201"/>
      <c r="F41" s="202"/>
      <c r="G41" s="203"/>
      <c r="H41" s="278"/>
      <c r="I41" s="278"/>
      <c r="J41" s="204"/>
      <c r="K41" s="205"/>
      <c r="L41" s="206"/>
      <c r="M41" s="279"/>
      <c r="N41" s="280"/>
      <c r="O41" s="279"/>
      <c r="P41" s="280"/>
      <c r="Q41" s="278"/>
      <c r="R41" s="278"/>
      <c r="S41" s="281"/>
      <c r="T41" s="281"/>
      <c r="U41" s="282"/>
    </row>
    <row r="42" spans="1:53" x14ac:dyDescent="0.2">
      <c r="M42"/>
    </row>
    <row r="43" spans="1:53" ht="13.2" x14ac:dyDescent="0.25">
      <c r="A43" s="334" t="s">
        <v>144</v>
      </c>
      <c r="B43" s="335"/>
      <c r="C43" s="335"/>
      <c r="D43" s="335"/>
      <c r="E43" s="335"/>
      <c r="F43" s="335"/>
      <c r="G43" s="336"/>
      <c r="H43" s="88" t="s">
        <v>93</v>
      </c>
      <c r="I43" s="11"/>
      <c r="J43" s="11"/>
      <c r="K43" s="11"/>
      <c r="L43" s="90"/>
      <c r="M43" s="91"/>
      <c r="N43" s="114"/>
      <c r="O43" s="89"/>
      <c r="P43" s="115"/>
      <c r="Q43" s="92" t="s">
        <v>94</v>
      </c>
      <c r="R43" s="265"/>
      <c r="S43" s="265"/>
      <c r="T43" s="265"/>
      <c r="U43" s="272"/>
    </row>
    <row r="44" spans="1:53" s="25" customFormat="1" ht="23.25" customHeight="1" x14ac:dyDescent="0.2">
      <c r="A44" s="16" t="s">
        <v>5</v>
      </c>
      <c r="B44" s="16" t="s">
        <v>6</v>
      </c>
      <c r="C44" s="16" t="s">
        <v>7</v>
      </c>
      <c r="D44" s="121" t="s">
        <v>129</v>
      </c>
      <c r="E44" s="16" t="s">
        <v>8</v>
      </c>
      <c r="F44" s="17" t="s">
        <v>9</v>
      </c>
      <c r="G44" s="17" t="s">
        <v>10</v>
      </c>
      <c r="H44" s="18" t="s">
        <v>11</v>
      </c>
      <c r="I44" s="19" t="s">
        <v>11</v>
      </c>
      <c r="J44" s="19" t="s">
        <v>12</v>
      </c>
      <c r="K44" s="18" t="s">
        <v>12</v>
      </c>
      <c r="L44" s="21" t="s">
        <v>95</v>
      </c>
      <c r="M44" s="93" t="s">
        <v>14</v>
      </c>
      <c r="N44" s="21" t="s">
        <v>14</v>
      </c>
      <c r="O44" s="21" t="s">
        <v>16</v>
      </c>
      <c r="P44" s="93" t="s">
        <v>16</v>
      </c>
      <c r="Q44" s="24" t="s">
        <v>11</v>
      </c>
      <c r="R44" s="24" t="s">
        <v>11</v>
      </c>
      <c r="S44" s="23" t="s">
        <v>21</v>
      </c>
      <c r="T44" s="266" t="s">
        <v>21</v>
      </c>
      <c r="U44" s="274" t="s">
        <v>21</v>
      </c>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row>
    <row r="45" spans="1:53" s="36" customFormat="1" x14ac:dyDescent="0.2">
      <c r="A45" s="26"/>
      <c r="B45" s="26"/>
      <c r="C45" s="26"/>
      <c r="D45" s="33" t="s">
        <v>130</v>
      </c>
      <c r="E45" s="26"/>
      <c r="F45" s="27" t="s">
        <v>22</v>
      </c>
      <c r="G45" s="27" t="s">
        <v>23</v>
      </c>
      <c r="H45" s="28" t="s">
        <v>24</v>
      </c>
      <c r="I45" s="29" t="s">
        <v>25</v>
      </c>
      <c r="J45" s="29" t="s">
        <v>26</v>
      </c>
      <c r="K45" s="28" t="s">
        <v>26</v>
      </c>
      <c r="L45" s="30"/>
      <c r="M45" s="94" t="s">
        <v>27</v>
      </c>
      <c r="N45" s="95" t="s">
        <v>27</v>
      </c>
      <c r="O45" s="94" t="s">
        <v>27</v>
      </c>
      <c r="P45" s="94" t="s">
        <v>27</v>
      </c>
      <c r="Q45" s="35" t="s">
        <v>24</v>
      </c>
      <c r="R45" s="35" t="s">
        <v>25</v>
      </c>
      <c r="S45" s="34" t="s">
        <v>26</v>
      </c>
      <c r="T45" s="267" t="s">
        <v>27</v>
      </c>
      <c r="U45" s="275" t="s">
        <v>158</v>
      </c>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row>
    <row r="46" spans="1:53" s="45" customFormat="1" x14ac:dyDescent="0.2">
      <c r="A46" s="37"/>
      <c r="B46" s="37" t="s">
        <v>28</v>
      </c>
      <c r="C46" s="37" t="s">
        <v>28</v>
      </c>
      <c r="D46" s="152" t="s">
        <v>34</v>
      </c>
      <c r="E46" s="37" t="s">
        <v>28</v>
      </c>
      <c r="F46" s="38" t="s">
        <v>28</v>
      </c>
      <c r="G46" s="38" t="s">
        <v>29</v>
      </c>
      <c r="H46" s="39" t="s">
        <v>30</v>
      </c>
      <c r="I46" s="40" t="s">
        <v>30</v>
      </c>
      <c r="J46" s="40" t="s">
        <v>31</v>
      </c>
      <c r="K46" s="41" t="s">
        <v>32</v>
      </c>
      <c r="L46" s="96" t="s">
        <v>33</v>
      </c>
      <c r="M46" s="97" t="s">
        <v>34</v>
      </c>
      <c r="N46" s="43" t="s">
        <v>32</v>
      </c>
      <c r="O46" s="43" t="s">
        <v>34</v>
      </c>
      <c r="P46" s="98" t="s">
        <v>32</v>
      </c>
      <c r="Q46" s="37" t="s">
        <v>30</v>
      </c>
      <c r="R46" s="37" t="s">
        <v>30</v>
      </c>
      <c r="S46" s="306" t="s">
        <v>31</v>
      </c>
      <c r="T46" s="268" t="s">
        <v>32</v>
      </c>
      <c r="U46" s="276" t="s">
        <v>34</v>
      </c>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row>
    <row r="47" spans="1:53" s="53" customFormat="1" x14ac:dyDescent="0.2">
      <c r="A47" s="35"/>
      <c r="B47" s="35"/>
      <c r="C47" s="35" t="s">
        <v>35</v>
      </c>
      <c r="D47" s="33" t="s">
        <v>145</v>
      </c>
      <c r="E47" s="35" t="s">
        <v>36</v>
      </c>
      <c r="F47" s="35" t="s">
        <v>37</v>
      </c>
      <c r="G47" s="50" t="s">
        <v>38</v>
      </c>
      <c r="H47" s="29" t="s">
        <v>39</v>
      </c>
      <c r="I47" s="29" t="s">
        <v>40</v>
      </c>
      <c r="J47" s="46" t="s">
        <v>41</v>
      </c>
      <c r="K47" s="47" t="s">
        <v>42</v>
      </c>
      <c r="L47" s="46" t="s">
        <v>50</v>
      </c>
      <c r="M47" s="46" t="s">
        <v>51</v>
      </c>
      <c r="N47" s="46" t="s">
        <v>52</v>
      </c>
      <c r="O47" s="46" t="s">
        <v>53</v>
      </c>
      <c r="P47" s="48" t="s">
        <v>54</v>
      </c>
      <c r="Q47" s="50" t="s">
        <v>55</v>
      </c>
      <c r="R47" s="35" t="s">
        <v>56</v>
      </c>
      <c r="S47" s="100" t="s">
        <v>57</v>
      </c>
      <c r="T47" s="269" t="s">
        <v>58</v>
      </c>
      <c r="U47" s="264" t="s">
        <v>59</v>
      </c>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row>
    <row r="48" spans="1:53" s="53" customFormat="1" ht="21.6" x14ac:dyDescent="0.2">
      <c r="A48" s="35"/>
      <c r="B48" s="35"/>
      <c r="C48" s="35"/>
      <c r="D48" s="104" t="s">
        <v>137</v>
      </c>
      <c r="E48" s="35"/>
      <c r="F48" s="35"/>
      <c r="G48" s="101" t="s">
        <v>90</v>
      </c>
      <c r="H48" s="48"/>
      <c r="I48" s="29"/>
      <c r="J48" s="66" t="s">
        <v>61</v>
      </c>
      <c r="K48" s="67" t="s">
        <v>62</v>
      </c>
      <c r="L48" s="102" t="s">
        <v>68</v>
      </c>
      <c r="M48" s="65" t="s">
        <v>69</v>
      </c>
      <c r="N48" s="65" t="s">
        <v>69</v>
      </c>
      <c r="O48" s="65" t="s">
        <v>70</v>
      </c>
      <c r="P48" s="103" t="s">
        <v>71</v>
      </c>
      <c r="Q48" s="35"/>
      <c r="R48" s="35"/>
      <c r="S48" s="104" t="s">
        <v>61</v>
      </c>
      <c r="T48" s="270" t="s">
        <v>245</v>
      </c>
      <c r="U48" s="270" t="s">
        <v>69</v>
      </c>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row>
    <row r="49" spans="1:53" s="68" customFormat="1" ht="40.799999999999997" x14ac:dyDescent="0.2">
      <c r="A49" s="60"/>
      <c r="B49" s="60"/>
      <c r="C49" s="60"/>
      <c r="D49" s="153" t="s">
        <v>131</v>
      </c>
      <c r="E49" s="60"/>
      <c r="F49" s="60"/>
      <c r="G49" s="78" t="s">
        <v>91</v>
      </c>
      <c r="H49" s="79"/>
      <c r="I49" s="62"/>
      <c r="J49" s="63" t="s">
        <v>72</v>
      </c>
      <c r="K49" s="64" t="s">
        <v>73</v>
      </c>
      <c r="L49" s="105" t="s">
        <v>231</v>
      </c>
      <c r="M49" s="106" t="s">
        <v>80</v>
      </c>
      <c r="N49" s="106" t="s">
        <v>81</v>
      </c>
      <c r="O49" s="106" t="s">
        <v>82</v>
      </c>
      <c r="P49" s="107" t="s">
        <v>83</v>
      </c>
      <c r="Q49" s="108"/>
      <c r="R49" s="60"/>
      <c r="S49" s="305" t="s">
        <v>235</v>
      </c>
      <c r="T49" s="307" t="s">
        <v>237</v>
      </c>
      <c r="U49" s="271" t="s">
        <v>84</v>
      </c>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row>
    <row r="50" spans="1:53" ht="11.25" customHeight="1" x14ac:dyDescent="0.2">
      <c r="A50" s="80">
        <v>1</v>
      </c>
      <c r="B50" s="214">
        <f>B31</f>
        <v>0</v>
      </c>
      <c r="C50" s="214">
        <f>C31</f>
        <v>0</v>
      </c>
      <c r="D50" s="214">
        <f>D31</f>
        <v>0</v>
      </c>
      <c r="E50" s="215">
        <f>E31</f>
        <v>0</v>
      </c>
      <c r="F50" s="216">
        <f>F31</f>
        <v>0</v>
      </c>
      <c r="G50" s="70">
        <f>(F50*F50)*(3.14*E50)</f>
        <v>0</v>
      </c>
      <c r="H50" s="257"/>
      <c r="I50" s="257"/>
      <c r="J50" s="71" t="e">
        <f>(H50-I50)/I50</f>
        <v>#DIV/0!</v>
      </c>
      <c r="K50" s="72" t="e">
        <f>J50*100</f>
        <v>#DIV/0!</v>
      </c>
      <c r="L50" s="109" t="e">
        <f>(1-(D50+0.05))/(1/2.65+J50)</f>
        <v>#DIV/0!</v>
      </c>
      <c r="M50" s="110" t="e">
        <f>L50*J50</f>
        <v>#DIV/0!</v>
      </c>
      <c r="N50" s="111" t="e">
        <f>L50*K50</f>
        <v>#DIV/0!</v>
      </c>
      <c r="O50" s="110" t="e">
        <f>M50+0.05</f>
        <v>#DIV/0!</v>
      </c>
      <c r="P50" s="111" t="e">
        <f>O50*100</f>
        <v>#DIV/0!</v>
      </c>
      <c r="Q50" s="257"/>
      <c r="R50" s="257"/>
      <c r="S50" s="308" t="e">
        <f>((Q50-R50)/R50)</f>
        <v>#DIV/0!</v>
      </c>
      <c r="T50" s="75" t="e">
        <f>S50*P85*100</f>
        <v>#DIV/0!</v>
      </c>
      <c r="U50" s="273" t="e">
        <f>S50*P85</f>
        <v>#DIV/0!</v>
      </c>
    </row>
    <row r="51" spans="1:53" ht="11.25" customHeight="1" x14ac:dyDescent="0.2">
      <c r="A51" s="80">
        <v>2</v>
      </c>
      <c r="B51" s="214">
        <f t="shared" ref="B51:F51" si="23">B32</f>
        <v>0</v>
      </c>
      <c r="C51" s="214">
        <f t="shared" si="23"/>
        <v>0</v>
      </c>
      <c r="D51" s="214">
        <f t="shared" si="23"/>
        <v>0</v>
      </c>
      <c r="E51" s="215">
        <f t="shared" si="23"/>
        <v>0</v>
      </c>
      <c r="F51" s="216">
        <f t="shared" si="23"/>
        <v>0</v>
      </c>
      <c r="G51" s="70">
        <f t="shared" ref="G51:G59" si="24">(F51*F51)*(3.14*E51)</f>
        <v>0</v>
      </c>
      <c r="H51" s="257"/>
      <c r="I51" s="257"/>
      <c r="J51" s="71" t="e">
        <f t="shared" ref="J51:J59" si="25">(H51-I51)/I51</f>
        <v>#DIV/0!</v>
      </c>
      <c r="K51" s="72" t="e">
        <f t="shared" ref="K51:K59" si="26">J51*100</f>
        <v>#DIV/0!</v>
      </c>
      <c r="L51" s="109" t="e">
        <f t="shared" ref="L51:L59" si="27">(1-(D51+0.05))/(1/2.65+J51)</f>
        <v>#DIV/0!</v>
      </c>
      <c r="M51" s="110" t="e">
        <f t="shared" ref="M51:M59" si="28">L51*J51</f>
        <v>#DIV/0!</v>
      </c>
      <c r="N51" s="111" t="e">
        <f t="shared" ref="N51:N59" si="29">L51*K51</f>
        <v>#DIV/0!</v>
      </c>
      <c r="O51" s="110" t="e">
        <f t="shared" ref="O51:O59" si="30">M51+0.05</f>
        <v>#DIV/0!</v>
      </c>
      <c r="P51" s="111" t="e">
        <f t="shared" ref="P51:P59" si="31">O51*100</f>
        <v>#DIV/0!</v>
      </c>
      <c r="Q51" s="257"/>
      <c r="R51" s="257"/>
      <c r="S51" s="308" t="e">
        <f t="shared" ref="S51:S59" si="32">((Q51-R51)/R51)</f>
        <v>#DIV/0!</v>
      </c>
      <c r="T51" s="75" t="e">
        <f t="shared" ref="T51:T59" si="33">S51*P86*100</f>
        <v>#DIV/0!</v>
      </c>
      <c r="U51" s="273" t="e">
        <f t="shared" ref="U51:U59" si="34">S51*P86</f>
        <v>#DIV/0!</v>
      </c>
    </row>
    <row r="52" spans="1:53" ht="11.25" customHeight="1" x14ac:dyDescent="0.2">
      <c r="A52" s="80">
        <v>3</v>
      </c>
      <c r="B52" s="214">
        <f t="shared" ref="B52:F52" si="35">B33</f>
        <v>0</v>
      </c>
      <c r="C52" s="214">
        <f t="shared" si="35"/>
        <v>0</v>
      </c>
      <c r="D52" s="214">
        <f t="shared" si="35"/>
        <v>0</v>
      </c>
      <c r="E52" s="215">
        <f t="shared" si="35"/>
        <v>0</v>
      </c>
      <c r="F52" s="216">
        <f t="shared" si="35"/>
        <v>0</v>
      </c>
      <c r="G52" s="70">
        <f t="shared" si="24"/>
        <v>0</v>
      </c>
      <c r="H52" s="257"/>
      <c r="I52" s="257"/>
      <c r="J52" s="71" t="e">
        <f t="shared" si="25"/>
        <v>#DIV/0!</v>
      </c>
      <c r="K52" s="72" t="e">
        <f t="shared" si="26"/>
        <v>#DIV/0!</v>
      </c>
      <c r="L52" s="109" t="e">
        <f t="shared" si="27"/>
        <v>#DIV/0!</v>
      </c>
      <c r="M52" s="110" t="e">
        <f t="shared" si="28"/>
        <v>#DIV/0!</v>
      </c>
      <c r="N52" s="111" t="e">
        <f t="shared" si="29"/>
        <v>#DIV/0!</v>
      </c>
      <c r="O52" s="110" t="e">
        <f t="shared" si="30"/>
        <v>#DIV/0!</v>
      </c>
      <c r="P52" s="111" t="e">
        <f t="shared" si="31"/>
        <v>#DIV/0!</v>
      </c>
      <c r="Q52" s="257"/>
      <c r="R52" s="257"/>
      <c r="S52" s="308" t="e">
        <f t="shared" si="32"/>
        <v>#DIV/0!</v>
      </c>
      <c r="T52" s="75" t="e">
        <f t="shared" si="33"/>
        <v>#DIV/0!</v>
      </c>
      <c r="U52" s="273" t="e">
        <f t="shared" si="34"/>
        <v>#DIV/0!</v>
      </c>
    </row>
    <row r="53" spans="1:53" ht="11.25" customHeight="1" x14ac:dyDescent="0.2">
      <c r="A53" s="80">
        <v>4</v>
      </c>
      <c r="B53" s="214">
        <f t="shared" ref="B53:F53" si="36">B34</f>
        <v>0</v>
      </c>
      <c r="C53" s="214">
        <f t="shared" si="36"/>
        <v>0</v>
      </c>
      <c r="D53" s="214">
        <f t="shared" si="36"/>
        <v>0</v>
      </c>
      <c r="E53" s="215">
        <f t="shared" si="36"/>
        <v>0</v>
      </c>
      <c r="F53" s="216">
        <f t="shared" si="36"/>
        <v>0</v>
      </c>
      <c r="G53" s="70">
        <f t="shared" si="24"/>
        <v>0</v>
      </c>
      <c r="H53" s="257"/>
      <c r="I53" s="257"/>
      <c r="J53" s="71" t="e">
        <f t="shared" si="25"/>
        <v>#DIV/0!</v>
      </c>
      <c r="K53" s="72" t="e">
        <f t="shared" si="26"/>
        <v>#DIV/0!</v>
      </c>
      <c r="L53" s="109" t="e">
        <f t="shared" si="27"/>
        <v>#DIV/0!</v>
      </c>
      <c r="M53" s="110" t="e">
        <f t="shared" si="28"/>
        <v>#DIV/0!</v>
      </c>
      <c r="N53" s="111" t="e">
        <f t="shared" si="29"/>
        <v>#DIV/0!</v>
      </c>
      <c r="O53" s="110" t="e">
        <f t="shared" si="30"/>
        <v>#DIV/0!</v>
      </c>
      <c r="P53" s="111" t="e">
        <f t="shared" si="31"/>
        <v>#DIV/0!</v>
      </c>
      <c r="Q53" s="257"/>
      <c r="R53" s="257"/>
      <c r="S53" s="308" t="e">
        <f t="shared" si="32"/>
        <v>#DIV/0!</v>
      </c>
      <c r="T53" s="75" t="e">
        <f t="shared" si="33"/>
        <v>#DIV/0!</v>
      </c>
      <c r="U53" s="273" t="e">
        <f t="shared" si="34"/>
        <v>#DIV/0!</v>
      </c>
    </row>
    <row r="54" spans="1:53" ht="11.25" customHeight="1" x14ac:dyDescent="0.2">
      <c r="A54" s="80">
        <v>5</v>
      </c>
      <c r="B54" s="214">
        <f t="shared" ref="B54:F54" si="37">B35</f>
        <v>0</v>
      </c>
      <c r="C54" s="214">
        <f t="shared" si="37"/>
        <v>0</v>
      </c>
      <c r="D54" s="214">
        <f t="shared" si="37"/>
        <v>0</v>
      </c>
      <c r="E54" s="215">
        <f t="shared" si="37"/>
        <v>0</v>
      </c>
      <c r="F54" s="216">
        <f t="shared" si="37"/>
        <v>0</v>
      </c>
      <c r="G54" s="70">
        <f t="shared" si="24"/>
        <v>0</v>
      </c>
      <c r="H54" s="257"/>
      <c r="I54" s="257"/>
      <c r="J54" s="71" t="e">
        <f t="shared" si="25"/>
        <v>#DIV/0!</v>
      </c>
      <c r="K54" s="72" t="e">
        <f t="shared" si="26"/>
        <v>#DIV/0!</v>
      </c>
      <c r="L54" s="109" t="e">
        <f t="shared" si="27"/>
        <v>#DIV/0!</v>
      </c>
      <c r="M54" s="110" t="e">
        <f t="shared" si="28"/>
        <v>#DIV/0!</v>
      </c>
      <c r="N54" s="111" t="e">
        <f t="shared" si="29"/>
        <v>#DIV/0!</v>
      </c>
      <c r="O54" s="110" t="e">
        <f t="shared" si="30"/>
        <v>#DIV/0!</v>
      </c>
      <c r="P54" s="111" t="e">
        <f t="shared" si="31"/>
        <v>#DIV/0!</v>
      </c>
      <c r="Q54" s="257"/>
      <c r="R54" s="257"/>
      <c r="S54" s="308" t="e">
        <f t="shared" si="32"/>
        <v>#DIV/0!</v>
      </c>
      <c r="T54" s="75" t="e">
        <f t="shared" si="33"/>
        <v>#DIV/0!</v>
      </c>
      <c r="U54" s="273" t="e">
        <f t="shared" si="34"/>
        <v>#DIV/0!</v>
      </c>
    </row>
    <row r="55" spans="1:53" ht="11.25" customHeight="1" x14ac:dyDescent="0.2">
      <c r="A55" s="80">
        <v>6</v>
      </c>
      <c r="B55" s="214">
        <f t="shared" ref="B55:F55" si="38">B36</f>
        <v>0</v>
      </c>
      <c r="C55" s="214">
        <f t="shared" si="38"/>
        <v>0</v>
      </c>
      <c r="D55" s="214">
        <f t="shared" si="38"/>
        <v>0</v>
      </c>
      <c r="E55" s="215">
        <f t="shared" si="38"/>
        <v>0</v>
      </c>
      <c r="F55" s="216">
        <f t="shared" si="38"/>
        <v>0</v>
      </c>
      <c r="G55" s="70">
        <f t="shared" si="24"/>
        <v>0</v>
      </c>
      <c r="H55" s="257"/>
      <c r="I55" s="257"/>
      <c r="J55" s="71" t="e">
        <f t="shared" si="25"/>
        <v>#DIV/0!</v>
      </c>
      <c r="K55" s="72" t="e">
        <f t="shared" si="26"/>
        <v>#DIV/0!</v>
      </c>
      <c r="L55" s="109" t="e">
        <f t="shared" si="27"/>
        <v>#DIV/0!</v>
      </c>
      <c r="M55" s="110" t="e">
        <f t="shared" si="28"/>
        <v>#DIV/0!</v>
      </c>
      <c r="N55" s="111" t="e">
        <f t="shared" si="29"/>
        <v>#DIV/0!</v>
      </c>
      <c r="O55" s="110" t="e">
        <f t="shared" si="30"/>
        <v>#DIV/0!</v>
      </c>
      <c r="P55" s="111" t="e">
        <f t="shared" si="31"/>
        <v>#DIV/0!</v>
      </c>
      <c r="Q55" s="257"/>
      <c r="R55" s="257"/>
      <c r="S55" s="308" t="e">
        <f t="shared" si="32"/>
        <v>#DIV/0!</v>
      </c>
      <c r="T55" s="75" t="e">
        <f t="shared" si="33"/>
        <v>#DIV/0!</v>
      </c>
      <c r="U55" s="273" t="e">
        <f t="shared" si="34"/>
        <v>#DIV/0!</v>
      </c>
    </row>
    <row r="56" spans="1:53" ht="11.25" customHeight="1" x14ac:dyDescent="0.2">
      <c r="A56" s="80">
        <v>7</v>
      </c>
      <c r="B56" s="214">
        <f t="shared" ref="B56:F56" si="39">B37</f>
        <v>0</v>
      </c>
      <c r="C56" s="214">
        <f t="shared" si="39"/>
        <v>0</v>
      </c>
      <c r="D56" s="214">
        <f t="shared" si="39"/>
        <v>0</v>
      </c>
      <c r="E56" s="215">
        <f t="shared" si="39"/>
        <v>0</v>
      </c>
      <c r="F56" s="216">
        <f t="shared" si="39"/>
        <v>0</v>
      </c>
      <c r="G56" s="70">
        <f t="shared" si="24"/>
        <v>0</v>
      </c>
      <c r="H56" s="257"/>
      <c r="I56" s="257"/>
      <c r="J56" s="71" t="e">
        <f t="shared" si="25"/>
        <v>#DIV/0!</v>
      </c>
      <c r="K56" s="72" t="e">
        <f t="shared" si="26"/>
        <v>#DIV/0!</v>
      </c>
      <c r="L56" s="109" t="e">
        <f t="shared" si="27"/>
        <v>#DIV/0!</v>
      </c>
      <c r="M56" s="110" t="e">
        <f t="shared" si="28"/>
        <v>#DIV/0!</v>
      </c>
      <c r="N56" s="111" t="e">
        <f t="shared" si="29"/>
        <v>#DIV/0!</v>
      </c>
      <c r="O56" s="110" t="e">
        <f t="shared" si="30"/>
        <v>#DIV/0!</v>
      </c>
      <c r="P56" s="111" t="e">
        <f t="shared" si="31"/>
        <v>#DIV/0!</v>
      </c>
      <c r="Q56" s="257"/>
      <c r="R56" s="257"/>
      <c r="S56" s="308" t="e">
        <f t="shared" si="32"/>
        <v>#DIV/0!</v>
      </c>
      <c r="T56" s="75" t="e">
        <f t="shared" si="33"/>
        <v>#DIV/0!</v>
      </c>
      <c r="U56" s="273" t="e">
        <f t="shared" si="34"/>
        <v>#DIV/0!</v>
      </c>
    </row>
    <row r="57" spans="1:53" ht="11.25" customHeight="1" x14ac:dyDescent="0.2">
      <c r="A57" s="80">
        <v>8</v>
      </c>
      <c r="B57" s="214">
        <f t="shared" ref="B57:F57" si="40">B38</f>
        <v>0</v>
      </c>
      <c r="C57" s="214">
        <f t="shared" si="40"/>
        <v>0</v>
      </c>
      <c r="D57" s="214">
        <f t="shared" si="40"/>
        <v>0</v>
      </c>
      <c r="E57" s="215">
        <f t="shared" si="40"/>
        <v>0</v>
      </c>
      <c r="F57" s="216">
        <f t="shared" si="40"/>
        <v>0</v>
      </c>
      <c r="G57" s="70">
        <f t="shared" si="24"/>
        <v>0</v>
      </c>
      <c r="H57" s="257"/>
      <c r="I57" s="257"/>
      <c r="J57" s="71" t="e">
        <f t="shared" si="25"/>
        <v>#DIV/0!</v>
      </c>
      <c r="K57" s="72" t="e">
        <f t="shared" si="26"/>
        <v>#DIV/0!</v>
      </c>
      <c r="L57" s="109" t="e">
        <f t="shared" si="27"/>
        <v>#DIV/0!</v>
      </c>
      <c r="M57" s="110" t="e">
        <f t="shared" si="28"/>
        <v>#DIV/0!</v>
      </c>
      <c r="N57" s="111" t="e">
        <f t="shared" si="29"/>
        <v>#DIV/0!</v>
      </c>
      <c r="O57" s="110" t="e">
        <f t="shared" si="30"/>
        <v>#DIV/0!</v>
      </c>
      <c r="P57" s="111" t="e">
        <f t="shared" si="31"/>
        <v>#DIV/0!</v>
      </c>
      <c r="Q57" s="257"/>
      <c r="R57" s="257"/>
      <c r="S57" s="308" t="e">
        <f t="shared" si="32"/>
        <v>#DIV/0!</v>
      </c>
      <c r="T57" s="75" t="e">
        <f t="shared" si="33"/>
        <v>#DIV/0!</v>
      </c>
      <c r="U57" s="273" t="e">
        <f t="shared" si="34"/>
        <v>#DIV/0!</v>
      </c>
    </row>
    <row r="58" spans="1:53" ht="11.25" customHeight="1" x14ac:dyDescent="0.2">
      <c r="A58" s="80">
        <v>9</v>
      </c>
      <c r="B58" s="214">
        <f t="shared" ref="B58:F58" si="41">B39</f>
        <v>0</v>
      </c>
      <c r="C58" s="214">
        <f t="shared" si="41"/>
        <v>0</v>
      </c>
      <c r="D58" s="214">
        <f t="shared" si="41"/>
        <v>0</v>
      </c>
      <c r="E58" s="215">
        <f t="shared" si="41"/>
        <v>0</v>
      </c>
      <c r="F58" s="216">
        <f t="shared" si="41"/>
        <v>0</v>
      </c>
      <c r="G58" s="70">
        <f t="shared" si="24"/>
        <v>0</v>
      </c>
      <c r="H58" s="257"/>
      <c r="I58" s="257"/>
      <c r="J58" s="71" t="e">
        <f t="shared" si="25"/>
        <v>#DIV/0!</v>
      </c>
      <c r="K58" s="72" t="e">
        <f t="shared" si="26"/>
        <v>#DIV/0!</v>
      </c>
      <c r="L58" s="109" t="e">
        <f t="shared" si="27"/>
        <v>#DIV/0!</v>
      </c>
      <c r="M58" s="110" t="e">
        <f t="shared" si="28"/>
        <v>#DIV/0!</v>
      </c>
      <c r="N58" s="111" t="e">
        <f t="shared" si="29"/>
        <v>#DIV/0!</v>
      </c>
      <c r="O58" s="110" t="e">
        <f t="shared" si="30"/>
        <v>#DIV/0!</v>
      </c>
      <c r="P58" s="111" t="e">
        <f t="shared" si="31"/>
        <v>#DIV/0!</v>
      </c>
      <c r="Q58" s="257"/>
      <c r="R58" s="257"/>
      <c r="S58" s="308" t="e">
        <f t="shared" si="32"/>
        <v>#DIV/0!</v>
      </c>
      <c r="T58" s="75" t="e">
        <f t="shared" si="33"/>
        <v>#DIV/0!</v>
      </c>
      <c r="U58" s="273" t="e">
        <f t="shared" si="34"/>
        <v>#DIV/0!</v>
      </c>
    </row>
    <row r="59" spans="1:53" ht="11.25" customHeight="1" x14ac:dyDescent="0.2">
      <c r="A59" s="69">
        <v>10</v>
      </c>
      <c r="B59" s="214">
        <f t="shared" ref="B59:F59" si="42">B40</f>
        <v>0</v>
      </c>
      <c r="C59" s="214">
        <f t="shared" si="42"/>
        <v>0</v>
      </c>
      <c r="D59" s="214">
        <f t="shared" si="42"/>
        <v>0</v>
      </c>
      <c r="E59" s="215">
        <f t="shared" si="42"/>
        <v>0</v>
      </c>
      <c r="F59" s="216">
        <f t="shared" si="42"/>
        <v>0</v>
      </c>
      <c r="G59" s="70">
        <f t="shared" si="24"/>
        <v>0</v>
      </c>
      <c r="H59" s="257"/>
      <c r="I59" s="257"/>
      <c r="J59" s="71" t="e">
        <f t="shared" si="25"/>
        <v>#DIV/0!</v>
      </c>
      <c r="K59" s="72" t="e">
        <f t="shared" si="26"/>
        <v>#DIV/0!</v>
      </c>
      <c r="L59" s="109" t="e">
        <f t="shared" si="27"/>
        <v>#DIV/0!</v>
      </c>
      <c r="M59" s="110" t="e">
        <f t="shared" si="28"/>
        <v>#DIV/0!</v>
      </c>
      <c r="N59" s="111" t="e">
        <f t="shared" si="29"/>
        <v>#DIV/0!</v>
      </c>
      <c r="O59" s="110" t="e">
        <f t="shared" si="30"/>
        <v>#DIV/0!</v>
      </c>
      <c r="P59" s="111" t="e">
        <f t="shared" si="31"/>
        <v>#DIV/0!</v>
      </c>
      <c r="Q59" s="257"/>
      <c r="R59" s="257"/>
      <c r="S59" s="308" t="e">
        <f t="shared" si="32"/>
        <v>#DIV/0!</v>
      </c>
      <c r="T59" s="75" t="e">
        <f t="shared" si="33"/>
        <v>#DIV/0!</v>
      </c>
      <c r="U59" s="273" t="e">
        <f t="shared" si="34"/>
        <v>#DIV/0!</v>
      </c>
    </row>
    <row r="60" spans="1:53" ht="11.25" customHeight="1" x14ac:dyDescent="0.2">
      <c r="A60" s="214"/>
      <c r="B60" s="221" t="s">
        <v>141</v>
      </c>
      <c r="C60" s="214">
        <f>SUM(C50:C59)</f>
        <v>0</v>
      </c>
      <c r="D60" s="200"/>
      <c r="E60" s="201"/>
      <c r="F60" s="202"/>
      <c r="G60" s="203"/>
      <c r="H60" s="278"/>
      <c r="I60" s="278"/>
      <c r="J60" s="204"/>
      <c r="K60" s="205"/>
      <c r="L60" s="206"/>
      <c r="M60" s="279"/>
      <c r="N60" s="280"/>
      <c r="O60" s="279"/>
      <c r="P60" s="280"/>
      <c r="Q60" s="278"/>
      <c r="R60" s="278"/>
      <c r="S60" s="281"/>
      <c r="T60" s="281"/>
      <c r="U60" s="282"/>
    </row>
    <row r="61" spans="1:53" x14ac:dyDescent="0.2">
      <c r="M61"/>
    </row>
    <row r="62" spans="1:53" ht="13.2" x14ac:dyDescent="0.25">
      <c r="A62" s="334" t="s">
        <v>146</v>
      </c>
      <c r="B62" s="335"/>
      <c r="C62" s="335"/>
      <c r="D62" s="335"/>
      <c r="E62" s="335"/>
      <c r="F62" s="335"/>
      <c r="G62" s="336"/>
      <c r="H62" s="156" t="s">
        <v>275</v>
      </c>
      <c r="I62" s="11"/>
      <c r="J62" s="11"/>
      <c r="K62" s="11"/>
      <c r="L62" s="90"/>
      <c r="M62" s="91"/>
      <c r="N62" s="114"/>
      <c r="O62" s="89"/>
      <c r="P62" s="115"/>
      <c r="Q62" s="92" t="s">
        <v>94</v>
      </c>
      <c r="R62" s="265"/>
      <c r="S62" s="265"/>
      <c r="T62" s="265"/>
      <c r="U62" s="272"/>
    </row>
    <row r="63" spans="1:53" ht="20.399999999999999" x14ac:dyDescent="0.2">
      <c r="A63" s="121" t="s">
        <v>142</v>
      </c>
      <c r="B63" s="16" t="s">
        <v>6</v>
      </c>
      <c r="C63" s="16" t="s">
        <v>7</v>
      </c>
      <c r="D63" s="121" t="s">
        <v>134</v>
      </c>
      <c r="E63" s="16"/>
      <c r="F63" s="17"/>
      <c r="G63" s="17"/>
      <c r="H63" s="283"/>
      <c r="I63" s="284"/>
      <c r="J63" s="19" t="s">
        <v>12</v>
      </c>
      <c r="K63" s="18" t="s">
        <v>12</v>
      </c>
      <c r="L63" s="21" t="s">
        <v>95</v>
      </c>
      <c r="M63" s="93" t="s">
        <v>14</v>
      </c>
      <c r="N63" s="21" t="s">
        <v>14</v>
      </c>
      <c r="O63" s="21" t="s">
        <v>16</v>
      </c>
      <c r="P63" s="93" t="s">
        <v>16</v>
      </c>
      <c r="Q63" s="274"/>
      <c r="R63" s="274"/>
      <c r="S63" s="23" t="s">
        <v>21</v>
      </c>
      <c r="T63" s="266" t="s">
        <v>21</v>
      </c>
      <c r="U63" s="274" t="s">
        <v>21</v>
      </c>
    </row>
    <row r="64" spans="1:53" x14ac:dyDescent="0.2">
      <c r="A64" s="26"/>
      <c r="B64" s="26"/>
      <c r="C64" s="26"/>
      <c r="D64" s="33" t="s">
        <v>135</v>
      </c>
      <c r="E64" s="26"/>
      <c r="F64" s="27"/>
      <c r="G64" s="27"/>
      <c r="H64" s="259"/>
      <c r="I64" s="258"/>
      <c r="J64" s="29" t="s">
        <v>26</v>
      </c>
      <c r="K64" s="28" t="s">
        <v>26</v>
      </c>
      <c r="L64" s="30"/>
      <c r="M64" s="94" t="s">
        <v>27</v>
      </c>
      <c r="N64" s="95" t="s">
        <v>27</v>
      </c>
      <c r="O64" s="94" t="s">
        <v>27</v>
      </c>
      <c r="P64" s="94" t="s">
        <v>27</v>
      </c>
      <c r="Q64" s="288"/>
      <c r="R64" s="288"/>
      <c r="S64" s="34" t="s">
        <v>26</v>
      </c>
      <c r="T64" s="267" t="s">
        <v>27</v>
      </c>
      <c r="U64" s="275" t="s">
        <v>158</v>
      </c>
    </row>
    <row r="65" spans="1:21" x14ac:dyDescent="0.2">
      <c r="A65" s="37"/>
      <c r="B65" s="37" t="s">
        <v>28</v>
      </c>
      <c r="C65" s="37" t="s">
        <v>28</v>
      </c>
      <c r="D65" s="152" t="s">
        <v>34</v>
      </c>
      <c r="E65" s="37"/>
      <c r="F65" s="38"/>
      <c r="G65" s="38"/>
      <c r="H65" s="261"/>
      <c r="I65" s="260"/>
      <c r="J65" s="40" t="s">
        <v>31</v>
      </c>
      <c r="K65" s="41" t="s">
        <v>32</v>
      </c>
      <c r="L65" s="96" t="s">
        <v>33</v>
      </c>
      <c r="M65" s="97" t="s">
        <v>34</v>
      </c>
      <c r="N65" s="43" t="s">
        <v>32</v>
      </c>
      <c r="O65" s="43" t="s">
        <v>34</v>
      </c>
      <c r="P65" s="98" t="s">
        <v>32</v>
      </c>
      <c r="Q65" s="289"/>
      <c r="R65" s="289"/>
      <c r="S65" s="306" t="s">
        <v>31</v>
      </c>
      <c r="T65" s="268" t="s">
        <v>32</v>
      </c>
      <c r="U65" s="276" t="s">
        <v>34</v>
      </c>
    </row>
    <row r="66" spans="1:21" x14ac:dyDescent="0.2">
      <c r="A66" s="35"/>
      <c r="B66" s="35"/>
      <c r="C66" s="33" t="s">
        <v>35</v>
      </c>
      <c r="D66" s="33" t="s">
        <v>145</v>
      </c>
      <c r="E66" s="35"/>
      <c r="F66" s="35"/>
      <c r="G66" s="50"/>
      <c r="H66" s="258"/>
      <c r="I66" s="258"/>
      <c r="J66" s="46" t="s">
        <v>41</v>
      </c>
      <c r="K66" s="47" t="s">
        <v>42</v>
      </c>
      <c r="L66" s="46" t="s">
        <v>50</v>
      </c>
      <c r="M66" s="46" t="s">
        <v>51</v>
      </c>
      <c r="N66" s="46" t="s">
        <v>52</v>
      </c>
      <c r="O66" s="46" t="s">
        <v>53</v>
      </c>
      <c r="P66" s="48" t="s">
        <v>54</v>
      </c>
      <c r="Q66" s="290"/>
      <c r="R66" s="288"/>
      <c r="S66" s="100" t="s">
        <v>57</v>
      </c>
      <c r="T66" s="269" t="s">
        <v>58</v>
      </c>
      <c r="U66" s="264" t="s">
        <v>59</v>
      </c>
    </row>
    <row r="67" spans="1:21" ht="20.399999999999999" x14ac:dyDescent="0.2">
      <c r="A67" s="35"/>
      <c r="B67" s="35"/>
      <c r="C67" s="35"/>
      <c r="D67" s="59" t="s">
        <v>137</v>
      </c>
      <c r="E67" s="35"/>
      <c r="F67" s="35"/>
      <c r="G67" s="157"/>
      <c r="H67" s="285"/>
      <c r="I67" s="258"/>
      <c r="J67" s="66" t="s">
        <v>61</v>
      </c>
      <c r="K67" s="67" t="s">
        <v>62</v>
      </c>
      <c r="L67" s="102" t="s">
        <v>68</v>
      </c>
      <c r="M67" s="65" t="s">
        <v>69</v>
      </c>
      <c r="N67" s="65" t="s">
        <v>69</v>
      </c>
      <c r="O67" s="65" t="s">
        <v>70</v>
      </c>
      <c r="P67" s="103" t="s">
        <v>71</v>
      </c>
      <c r="Q67" s="288"/>
      <c r="R67" s="288"/>
      <c r="S67" s="104" t="s">
        <v>61</v>
      </c>
      <c r="T67" s="270" t="s">
        <v>245</v>
      </c>
      <c r="U67" s="277" t="s">
        <v>69</v>
      </c>
    </row>
    <row r="68" spans="1:21" ht="40.799999999999997" x14ac:dyDescent="0.2">
      <c r="A68" s="60"/>
      <c r="B68" s="60"/>
      <c r="C68" s="60"/>
      <c r="D68" s="153" t="s">
        <v>131</v>
      </c>
      <c r="E68" s="60"/>
      <c r="F68" s="60"/>
      <c r="G68" s="78"/>
      <c r="H68" s="286"/>
      <c r="I68" s="262"/>
      <c r="J68" s="63" t="s">
        <v>133</v>
      </c>
      <c r="K68" s="63" t="s">
        <v>133</v>
      </c>
      <c r="L68" s="65" t="s">
        <v>133</v>
      </c>
      <c r="M68" s="65" t="s">
        <v>133</v>
      </c>
      <c r="N68" s="65" t="s">
        <v>133</v>
      </c>
      <c r="O68" s="65" t="s">
        <v>133</v>
      </c>
      <c r="P68" s="65" t="s">
        <v>133</v>
      </c>
      <c r="Q68" s="291"/>
      <c r="R68" s="292"/>
      <c r="S68" s="116" t="s">
        <v>133</v>
      </c>
      <c r="T68" s="116" t="s">
        <v>133</v>
      </c>
      <c r="U68" s="309" t="s">
        <v>246</v>
      </c>
    </row>
    <row r="69" spans="1:21" x14ac:dyDescent="0.2">
      <c r="A69" s="80">
        <v>1</v>
      </c>
      <c r="B69" s="214">
        <f>B12</f>
        <v>0</v>
      </c>
      <c r="C69" s="214">
        <f t="shared" ref="C69" si="43">C12</f>
        <v>0</v>
      </c>
      <c r="D69" s="214">
        <f>D12</f>
        <v>0</v>
      </c>
      <c r="E69" s="215"/>
      <c r="F69" s="216"/>
      <c r="G69" s="70"/>
      <c r="H69" s="263"/>
      <c r="I69" s="263"/>
      <c r="J69" s="71" t="e">
        <f t="shared" ref="J69:P69" si="44">AVERAGE(J12,J31,J50)</f>
        <v>#DIV/0!</v>
      </c>
      <c r="K69" s="72" t="e">
        <f t="shared" si="44"/>
        <v>#DIV/0!</v>
      </c>
      <c r="L69" s="287" t="e">
        <f t="shared" si="44"/>
        <v>#DIV/0!</v>
      </c>
      <c r="M69" s="71" t="e">
        <f t="shared" si="44"/>
        <v>#DIV/0!</v>
      </c>
      <c r="N69" s="287" t="e">
        <f t="shared" si="44"/>
        <v>#DIV/0!</v>
      </c>
      <c r="O69" s="71" t="e">
        <f t="shared" si="44"/>
        <v>#DIV/0!</v>
      </c>
      <c r="P69" s="287" t="e">
        <f t="shared" si="44"/>
        <v>#DIV/0!</v>
      </c>
      <c r="Q69" s="293"/>
      <c r="R69" s="293"/>
      <c r="S69" s="294" t="e">
        <f t="shared" ref="S69:U69" si="45">AVERAGE(S12,S31,S50)</f>
        <v>#DIV/0!</v>
      </c>
      <c r="T69" s="294" t="e">
        <f t="shared" si="45"/>
        <v>#DIV/0!</v>
      </c>
      <c r="U69" s="311" t="e">
        <f t="shared" si="45"/>
        <v>#DIV/0!</v>
      </c>
    </row>
    <row r="70" spans="1:21" x14ac:dyDescent="0.2">
      <c r="A70" s="80">
        <v>2</v>
      </c>
      <c r="B70" s="214">
        <f t="shared" ref="B70:D78" si="46">B13</f>
        <v>0</v>
      </c>
      <c r="C70" s="214">
        <f t="shared" si="46"/>
        <v>0</v>
      </c>
      <c r="D70" s="214">
        <f t="shared" si="46"/>
        <v>0</v>
      </c>
      <c r="E70" s="215"/>
      <c r="F70" s="216"/>
      <c r="G70" s="70"/>
      <c r="H70" s="263"/>
      <c r="I70" s="263"/>
      <c r="J70" s="71" t="e">
        <f t="shared" ref="J70:P70" si="47">AVERAGE(J13,J32,J51)</f>
        <v>#DIV/0!</v>
      </c>
      <c r="K70" s="72" t="e">
        <f t="shared" si="47"/>
        <v>#DIV/0!</v>
      </c>
      <c r="L70" s="287" t="e">
        <f t="shared" si="47"/>
        <v>#DIV/0!</v>
      </c>
      <c r="M70" s="71" t="e">
        <f t="shared" si="47"/>
        <v>#DIV/0!</v>
      </c>
      <c r="N70" s="287" t="e">
        <f t="shared" si="47"/>
        <v>#DIV/0!</v>
      </c>
      <c r="O70" s="71" t="e">
        <f t="shared" si="47"/>
        <v>#DIV/0!</v>
      </c>
      <c r="P70" s="287" t="e">
        <f t="shared" si="47"/>
        <v>#DIV/0!</v>
      </c>
      <c r="Q70" s="293"/>
      <c r="R70" s="293"/>
      <c r="S70" s="294" t="e">
        <f t="shared" ref="S70:U70" si="48">AVERAGE(S13,S32,S51)</f>
        <v>#DIV/0!</v>
      </c>
      <c r="T70" s="294" t="e">
        <f t="shared" si="48"/>
        <v>#DIV/0!</v>
      </c>
      <c r="U70" s="311" t="e">
        <f t="shared" si="48"/>
        <v>#DIV/0!</v>
      </c>
    </row>
    <row r="71" spans="1:21" x14ac:dyDescent="0.2">
      <c r="A71" s="80">
        <v>3</v>
      </c>
      <c r="B71" s="214">
        <f t="shared" si="46"/>
        <v>0</v>
      </c>
      <c r="C71" s="214">
        <f t="shared" si="46"/>
        <v>0</v>
      </c>
      <c r="D71" s="214">
        <f t="shared" si="46"/>
        <v>0</v>
      </c>
      <c r="E71" s="215"/>
      <c r="F71" s="216"/>
      <c r="G71" s="70"/>
      <c r="H71" s="263"/>
      <c r="I71" s="263"/>
      <c r="J71" s="71" t="e">
        <f t="shared" ref="J71:P71" si="49">AVERAGE(J14,J33,J52)</f>
        <v>#DIV/0!</v>
      </c>
      <c r="K71" s="72" t="e">
        <f t="shared" si="49"/>
        <v>#DIV/0!</v>
      </c>
      <c r="L71" s="287" t="e">
        <f t="shared" si="49"/>
        <v>#DIV/0!</v>
      </c>
      <c r="M71" s="71" t="e">
        <f t="shared" si="49"/>
        <v>#DIV/0!</v>
      </c>
      <c r="N71" s="287" t="e">
        <f t="shared" si="49"/>
        <v>#DIV/0!</v>
      </c>
      <c r="O71" s="71" t="e">
        <f t="shared" si="49"/>
        <v>#DIV/0!</v>
      </c>
      <c r="P71" s="287" t="e">
        <f t="shared" si="49"/>
        <v>#DIV/0!</v>
      </c>
      <c r="Q71" s="293"/>
      <c r="R71" s="293"/>
      <c r="S71" s="294" t="e">
        <f t="shared" ref="S71:U71" si="50">AVERAGE(S14,S33,S52)</f>
        <v>#DIV/0!</v>
      </c>
      <c r="T71" s="294" t="e">
        <f t="shared" si="50"/>
        <v>#DIV/0!</v>
      </c>
      <c r="U71" s="311" t="e">
        <f t="shared" si="50"/>
        <v>#DIV/0!</v>
      </c>
    </row>
    <row r="72" spans="1:21" x14ac:dyDescent="0.2">
      <c r="A72" s="80">
        <v>4</v>
      </c>
      <c r="B72" s="214">
        <f t="shared" si="46"/>
        <v>0</v>
      </c>
      <c r="C72" s="214">
        <f t="shared" si="46"/>
        <v>0</v>
      </c>
      <c r="D72" s="214">
        <f t="shared" si="46"/>
        <v>0</v>
      </c>
      <c r="E72" s="215"/>
      <c r="F72" s="216"/>
      <c r="G72" s="70"/>
      <c r="H72" s="263"/>
      <c r="I72" s="263"/>
      <c r="J72" s="71" t="e">
        <f t="shared" ref="J72:P72" si="51">AVERAGE(J15,J34,J53)</f>
        <v>#DIV/0!</v>
      </c>
      <c r="K72" s="72" t="e">
        <f t="shared" si="51"/>
        <v>#DIV/0!</v>
      </c>
      <c r="L72" s="287" t="e">
        <f t="shared" si="51"/>
        <v>#DIV/0!</v>
      </c>
      <c r="M72" s="71" t="e">
        <f t="shared" si="51"/>
        <v>#DIV/0!</v>
      </c>
      <c r="N72" s="287" t="e">
        <f t="shared" si="51"/>
        <v>#DIV/0!</v>
      </c>
      <c r="O72" s="71" t="e">
        <f t="shared" si="51"/>
        <v>#DIV/0!</v>
      </c>
      <c r="P72" s="287" t="e">
        <f t="shared" si="51"/>
        <v>#DIV/0!</v>
      </c>
      <c r="Q72" s="293"/>
      <c r="R72" s="293"/>
      <c r="S72" s="294" t="e">
        <f t="shared" ref="S72:U72" si="52">AVERAGE(S15,S34,S53)</f>
        <v>#DIV/0!</v>
      </c>
      <c r="T72" s="294" t="e">
        <f t="shared" si="52"/>
        <v>#DIV/0!</v>
      </c>
      <c r="U72" s="311" t="e">
        <f t="shared" si="52"/>
        <v>#DIV/0!</v>
      </c>
    </row>
    <row r="73" spans="1:21" x14ac:dyDescent="0.2">
      <c r="A73" s="80">
        <v>5</v>
      </c>
      <c r="B73" s="214">
        <f t="shared" si="46"/>
        <v>0</v>
      </c>
      <c r="C73" s="214">
        <f t="shared" si="46"/>
        <v>0</v>
      </c>
      <c r="D73" s="214">
        <f t="shared" si="46"/>
        <v>0</v>
      </c>
      <c r="E73" s="215"/>
      <c r="F73" s="216"/>
      <c r="G73" s="70"/>
      <c r="H73" s="263"/>
      <c r="I73" s="263"/>
      <c r="J73" s="71" t="e">
        <f t="shared" ref="J73:P73" si="53">AVERAGE(J16,J35,J54)</f>
        <v>#DIV/0!</v>
      </c>
      <c r="K73" s="72" t="e">
        <f t="shared" si="53"/>
        <v>#DIV/0!</v>
      </c>
      <c r="L73" s="287" t="e">
        <f t="shared" si="53"/>
        <v>#DIV/0!</v>
      </c>
      <c r="M73" s="71" t="e">
        <f t="shared" si="53"/>
        <v>#DIV/0!</v>
      </c>
      <c r="N73" s="287" t="e">
        <f t="shared" si="53"/>
        <v>#DIV/0!</v>
      </c>
      <c r="O73" s="71" t="e">
        <f t="shared" si="53"/>
        <v>#DIV/0!</v>
      </c>
      <c r="P73" s="287" t="e">
        <f t="shared" si="53"/>
        <v>#DIV/0!</v>
      </c>
      <c r="Q73" s="293"/>
      <c r="R73" s="293"/>
      <c r="S73" s="294" t="e">
        <f t="shared" ref="S73:U73" si="54">AVERAGE(S16,S35,S54)</f>
        <v>#DIV/0!</v>
      </c>
      <c r="T73" s="294" t="e">
        <f t="shared" si="54"/>
        <v>#DIV/0!</v>
      </c>
      <c r="U73" s="311" t="e">
        <f t="shared" si="54"/>
        <v>#DIV/0!</v>
      </c>
    </row>
    <row r="74" spans="1:21" x14ac:dyDescent="0.2">
      <c r="A74" s="80">
        <v>6</v>
      </c>
      <c r="B74" s="214">
        <f t="shared" si="46"/>
        <v>0</v>
      </c>
      <c r="C74" s="214">
        <f t="shared" si="46"/>
        <v>0</v>
      </c>
      <c r="D74" s="214">
        <f t="shared" si="46"/>
        <v>0</v>
      </c>
      <c r="E74" s="215"/>
      <c r="F74" s="216"/>
      <c r="G74" s="70"/>
      <c r="H74" s="263"/>
      <c r="I74" s="263"/>
      <c r="J74" s="71" t="e">
        <f t="shared" ref="J74:P74" si="55">AVERAGE(J17,J36,J55)</f>
        <v>#DIV/0!</v>
      </c>
      <c r="K74" s="72" t="e">
        <f t="shared" si="55"/>
        <v>#DIV/0!</v>
      </c>
      <c r="L74" s="287" t="e">
        <f t="shared" si="55"/>
        <v>#DIV/0!</v>
      </c>
      <c r="M74" s="71" t="e">
        <f t="shared" si="55"/>
        <v>#DIV/0!</v>
      </c>
      <c r="N74" s="287" t="e">
        <f t="shared" si="55"/>
        <v>#DIV/0!</v>
      </c>
      <c r="O74" s="71" t="e">
        <f t="shared" si="55"/>
        <v>#DIV/0!</v>
      </c>
      <c r="P74" s="287" t="e">
        <f t="shared" si="55"/>
        <v>#DIV/0!</v>
      </c>
      <c r="Q74" s="293"/>
      <c r="R74" s="293"/>
      <c r="S74" s="294" t="e">
        <f t="shared" ref="S74:U74" si="56">AVERAGE(S17,S36,S55)</f>
        <v>#DIV/0!</v>
      </c>
      <c r="T74" s="294" t="e">
        <f t="shared" si="56"/>
        <v>#DIV/0!</v>
      </c>
      <c r="U74" s="311" t="e">
        <f t="shared" si="56"/>
        <v>#DIV/0!</v>
      </c>
    </row>
    <row r="75" spans="1:21" x14ac:dyDescent="0.2">
      <c r="A75" s="80">
        <v>7</v>
      </c>
      <c r="B75" s="214">
        <f t="shared" si="46"/>
        <v>0</v>
      </c>
      <c r="C75" s="214">
        <f t="shared" si="46"/>
        <v>0</v>
      </c>
      <c r="D75" s="214">
        <f t="shared" si="46"/>
        <v>0</v>
      </c>
      <c r="E75" s="215"/>
      <c r="F75" s="216"/>
      <c r="G75" s="70"/>
      <c r="H75" s="263"/>
      <c r="I75" s="263"/>
      <c r="J75" s="71" t="e">
        <f t="shared" ref="J75:P75" si="57">AVERAGE(J18,J37,J56)</f>
        <v>#DIV/0!</v>
      </c>
      <c r="K75" s="72" t="e">
        <f t="shared" si="57"/>
        <v>#DIV/0!</v>
      </c>
      <c r="L75" s="287" t="e">
        <f t="shared" si="57"/>
        <v>#DIV/0!</v>
      </c>
      <c r="M75" s="71" t="e">
        <f t="shared" si="57"/>
        <v>#DIV/0!</v>
      </c>
      <c r="N75" s="287" t="e">
        <f t="shared" si="57"/>
        <v>#DIV/0!</v>
      </c>
      <c r="O75" s="71" t="e">
        <f t="shared" si="57"/>
        <v>#DIV/0!</v>
      </c>
      <c r="P75" s="287" t="e">
        <f t="shared" si="57"/>
        <v>#DIV/0!</v>
      </c>
      <c r="Q75" s="293"/>
      <c r="R75" s="293"/>
      <c r="S75" s="294" t="e">
        <f t="shared" ref="S75:U75" si="58">AVERAGE(S18,S37,S56)</f>
        <v>#DIV/0!</v>
      </c>
      <c r="T75" s="294" t="e">
        <f t="shared" si="58"/>
        <v>#DIV/0!</v>
      </c>
      <c r="U75" s="311" t="e">
        <f t="shared" si="58"/>
        <v>#DIV/0!</v>
      </c>
    </row>
    <row r="76" spans="1:21" x14ac:dyDescent="0.2">
      <c r="A76" s="80">
        <v>8</v>
      </c>
      <c r="B76" s="214">
        <f t="shared" si="46"/>
        <v>0</v>
      </c>
      <c r="C76" s="214">
        <f t="shared" si="46"/>
        <v>0</v>
      </c>
      <c r="D76" s="214">
        <f t="shared" si="46"/>
        <v>0</v>
      </c>
      <c r="E76" s="215"/>
      <c r="F76" s="216"/>
      <c r="G76" s="70"/>
      <c r="H76" s="263"/>
      <c r="I76" s="263"/>
      <c r="J76" s="71" t="e">
        <f t="shared" ref="J76:P76" si="59">AVERAGE(J19,J38,J57)</f>
        <v>#DIV/0!</v>
      </c>
      <c r="K76" s="72" t="e">
        <f t="shared" si="59"/>
        <v>#DIV/0!</v>
      </c>
      <c r="L76" s="287" t="e">
        <f t="shared" si="59"/>
        <v>#DIV/0!</v>
      </c>
      <c r="M76" s="71" t="e">
        <f t="shared" si="59"/>
        <v>#DIV/0!</v>
      </c>
      <c r="N76" s="287" t="e">
        <f t="shared" si="59"/>
        <v>#DIV/0!</v>
      </c>
      <c r="O76" s="71" t="e">
        <f t="shared" si="59"/>
        <v>#DIV/0!</v>
      </c>
      <c r="P76" s="287" t="e">
        <f t="shared" si="59"/>
        <v>#DIV/0!</v>
      </c>
      <c r="Q76" s="293"/>
      <c r="R76" s="293"/>
      <c r="S76" s="294" t="e">
        <f t="shared" ref="S76:U76" si="60">AVERAGE(S19,S38,S57)</f>
        <v>#DIV/0!</v>
      </c>
      <c r="T76" s="294" t="e">
        <f t="shared" si="60"/>
        <v>#DIV/0!</v>
      </c>
      <c r="U76" s="311" t="e">
        <f t="shared" si="60"/>
        <v>#DIV/0!</v>
      </c>
    </row>
    <row r="77" spans="1:21" x14ac:dyDescent="0.2">
      <c r="A77" s="80">
        <v>9</v>
      </c>
      <c r="B77" s="214">
        <f t="shared" si="46"/>
        <v>0</v>
      </c>
      <c r="C77" s="214">
        <f t="shared" si="46"/>
        <v>0</v>
      </c>
      <c r="D77" s="214">
        <f t="shared" si="46"/>
        <v>0</v>
      </c>
      <c r="E77" s="215"/>
      <c r="F77" s="216"/>
      <c r="G77" s="70"/>
      <c r="H77" s="263"/>
      <c r="I77" s="263"/>
      <c r="J77" s="71" t="e">
        <f t="shared" ref="J77:P77" si="61">AVERAGE(J20,J39,J58)</f>
        <v>#DIV/0!</v>
      </c>
      <c r="K77" s="72" t="e">
        <f t="shared" si="61"/>
        <v>#DIV/0!</v>
      </c>
      <c r="L77" s="287" t="e">
        <f t="shared" si="61"/>
        <v>#DIV/0!</v>
      </c>
      <c r="M77" s="71" t="e">
        <f t="shared" si="61"/>
        <v>#DIV/0!</v>
      </c>
      <c r="N77" s="287" t="e">
        <f t="shared" si="61"/>
        <v>#DIV/0!</v>
      </c>
      <c r="O77" s="71" t="e">
        <f t="shared" si="61"/>
        <v>#DIV/0!</v>
      </c>
      <c r="P77" s="287" t="e">
        <f t="shared" si="61"/>
        <v>#DIV/0!</v>
      </c>
      <c r="Q77" s="293"/>
      <c r="R77" s="293"/>
      <c r="S77" s="294" t="e">
        <f t="shared" ref="S77:U77" si="62">AVERAGE(S20,S39,S58)</f>
        <v>#DIV/0!</v>
      </c>
      <c r="T77" s="294" t="e">
        <f t="shared" si="62"/>
        <v>#DIV/0!</v>
      </c>
      <c r="U77" s="311" t="e">
        <f t="shared" si="62"/>
        <v>#DIV/0!</v>
      </c>
    </row>
    <row r="78" spans="1:21" x14ac:dyDescent="0.2">
      <c r="A78" s="80">
        <v>10</v>
      </c>
      <c r="B78" s="214">
        <f t="shared" si="46"/>
        <v>0</v>
      </c>
      <c r="C78" s="214">
        <f t="shared" si="46"/>
        <v>0</v>
      </c>
      <c r="D78" s="214">
        <f t="shared" si="46"/>
        <v>0</v>
      </c>
      <c r="E78" s="215"/>
      <c r="F78" s="216"/>
      <c r="G78" s="70"/>
      <c r="H78" s="263"/>
      <c r="I78" s="263"/>
      <c r="J78" s="71" t="e">
        <f t="shared" ref="J78:P78" si="63">AVERAGE(J21,J40,J59)</f>
        <v>#DIV/0!</v>
      </c>
      <c r="K78" s="72" t="e">
        <f t="shared" si="63"/>
        <v>#DIV/0!</v>
      </c>
      <c r="L78" s="287" t="e">
        <f t="shared" si="63"/>
        <v>#DIV/0!</v>
      </c>
      <c r="M78" s="71" t="e">
        <f t="shared" si="63"/>
        <v>#DIV/0!</v>
      </c>
      <c r="N78" s="287" t="e">
        <f t="shared" si="63"/>
        <v>#DIV/0!</v>
      </c>
      <c r="O78" s="71" t="e">
        <f t="shared" si="63"/>
        <v>#DIV/0!</v>
      </c>
      <c r="P78" s="287" t="e">
        <f t="shared" si="63"/>
        <v>#DIV/0!</v>
      </c>
      <c r="Q78" s="293"/>
      <c r="R78" s="293"/>
      <c r="S78" s="294" t="e">
        <f t="shared" ref="S78:U78" si="64">AVERAGE(S21,S40,S59)</f>
        <v>#DIV/0!</v>
      </c>
      <c r="T78" s="294" t="e">
        <f t="shared" si="64"/>
        <v>#DIV/0!</v>
      </c>
      <c r="U78" s="311" t="e">
        <f t="shared" si="64"/>
        <v>#DIV/0!</v>
      </c>
    </row>
    <row r="79" spans="1:21" x14ac:dyDescent="0.2">
      <c r="A79" s="214"/>
      <c r="B79" s="221" t="s">
        <v>141</v>
      </c>
      <c r="C79" s="214">
        <f>SUM(C69:C78)</f>
        <v>0</v>
      </c>
      <c r="D79" s="200"/>
      <c r="E79" s="201"/>
      <c r="F79" s="202"/>
      <c r="G79" s="203"/>
    </row>
    <row r="81" spans="1:29" ht="15.6" x14ac:dyDescent="0.3">
      <c r="A81" s="343" t="s">
        <v>239</v>
      </c>
      <c r="B81" s="343"/>
      <c r="C81" s="343"/>
      <c r="D81" s="343"/>
      <c r="E81" s="343"/>
      <c r="F81" s="343"/>
      <c r="G81" s="343"/>
      <c r="H81" s="343"/>
      <c r="I81" s="343"/>
      <c r="J81" s="343"/>
      <c r="L81" s="343" t="s">
        <v>240</v>
      </c>
      <c r="M81" s="343"/>
      <c r="N81" s="343"/>
      <c r="O81" s="343"/>
      <c r="P81" s="343"/>
      <c r="Q81" s="343"/>
      <c r="R81" s="343"/>
      <c r="S81" s="343"/>
      <c r="T81" s="343"/>
      <c r="U81" s="343"/>
      <c r="W81" s="343" t="s">
        <v>243</v>
      </c>
      <c r="X81" s="343"/>
      <c r="Y81" s="343"/>
      <c r="Z81" s="343"/>
      <c r="AA81" s="343"/>
      <c r="AB81" s="343"/>
      <c r="AC81" s="343"/>
    </row>
    <row r="82" spans="1:29" ht="15.6" x14ac:dyDescent="0.3">
      <c r="A82" s="353" t="s">
        <v>244</v>
      </c>
      <c r="B82" s="354"/>
      <c r="C82" s="354"/>
      <c r="D82" s="354"/>
      <c r="E82" s="354"/>
      <c r="F82" s="354"/>
      <c r="G82" s="354"/>
      <c r="H82" s="354"/>
      <c r="I82" s="354"/>
      <c r="J82" s="355"/>
      <c r="L82" s="344" t="s">
        <v>241</v>
      </c>
      <c r="M82" s="345"/>
      <c r="N82" s="345"/>
      <c r="O82" s="345"/>
      <c r="P82" s="345"/>
      <c r="Q82" s="345"/>
      <c r="R82" s="345"/>
      <c r="S82" s="345"/>
      <c r="T82" s="345"/>
      <c r="U82" s="346"/>
      <c r="W82" s="344" t="s">
        <v>156</v>
      </c>
      <c r="X82" s="345"/>
      <c r="Y82" s="345"/>
      <c r="Z82" s="345"/>
      <c r="AA82" s="345"/>
      <c r="AB82" s="345"/>
      <c r="AC82" s="346"/>
    </row>
    <row r="83" spans="1:29" ht="15.6" x14ac:dyDescent="0.3">
      <c r="A83" s="353"/>
      <c r="B83" s="354"/>
      <c r="C83" s="354"/>
      <c r="D83" s="354"/>
      <c r="E83" s="354"/>
      <c r="F83" s="354"/>
      <c r="G83" s="354"/>
      <c r="H83" s="354"/>
      <c r="I83" s="354"/>
      <c r="J83" s="355"/>
      <c r="L83" s="344" t="s">
        <v>242</v>
      </c>
      <c r="M83" s="345"/>
      <c r="N83" s="345"/>
      <c r="O83" s="345"/>
      <c r="P83" s="345"/>
      <c r="Q83" s="345"/>
      <c r="R83" s="345"/>
      <c r="S83" s="345"/>
      <c r="T83" s="345"/>
      <c r="U83" s="346"/>
      <c r="W83" s="353" t="s">
        <v>155</v>
      </c>
      <c r="X83" s="354"/>
      <c r="Y83" s="354"/>
      <c r="Z83" s="354"/>
      <c r="AA83" s="354"/>
      <c r="AB83" s="354"/>
      <c r="AC83" s="355"/>
    </row>
    <row r="84" spans="1:29" ht="30.6" x14ac:dyDescent="0.2">
      <c r="A84" s="212" t="s">
        <v>142</v>
      </c>
      <c r="B84" s="223" t="s">
        <v>152</v>
      </c>
      <c r="C84" s="223" t="s">
        <v>7</v>
      </c>
      <c r="D84" s="213" t="s">
        <v>148</v>
      </c>
      <c r="E84" s="211" t="s">
        <v>139</v>
      </c>
      <c r="F84" s="211" t="s">
        <v>151</v>
      </c>
      <c r="G84" s="211" t="s">
        <v>149</v>
      </c>
      <c r="H84" s="211" t="s">
        <v>150</v>
      </c>
      <c r="I84" s="211" t="s">
        <v>140</v>
      </c>
      <c r="J84" s="225" t="s">
        <v>153</v>
      </c>
      <c r="L84" s="212" t="s">
        <v>142</v>
      </c>
      <c r="M84" s="223" t="s">
        <v>152</v>
      </c>
      <c r="N84" s="223" t="s">
        <v>7</v>
      </c>
      <c r="O84" s="213" t="s">
        <v>148</v>
      </c>
      <c r="P84" s="211" t="s">
        <v>139</v>
      </c>
      <c r="Q84" s="211" t="s">
        <v>151</v>
      </c>
      <c r="R84" s="211" t="s">
        <v>149</v>
      </c>
      <c r="S84" s="211" t="s">
        <v>150</v>
      </c>
      <c r="T84" s="211" t="s">
        <v>140</v>
      </c>
      <c r="U84" s="225" t="s">
        <v>153</v>
      </c>
      <c r="W84" s="324" t="s">
        <v>157</v>
      </c>
      <c r="X84" s="325"/>
      <c r="Y84" s="325"/>
      <c r="Z84" s="325"/>
      <c r="AA84" s="325"/>
      <c r="AB84" s="325"/>
      <c r="AC84" s="326"/>
    </row>
    <row r="85" spans="1:29" x14ac:dyDescent="0.2">
      <c r="A85" s="80">
        <v>1</v>
      </c>
      <c r="B85" s="197">
        <f t="shared" ref="B85:C94" si="65">B69</f>
        <v>0</v>
      </c>
      <c r="C85" s="197">
        <f t="shared" si="65"/>
        <v>0</v>
      </c>
      <c r="D85" s="197">
        <f>C85/2</f>
        <v>0</v>
      </c>
      <c r="E85" s="198" t="e">
        <f>L69</f>
        <v>#DIV/0!</v>
      </c>
      <c r="F85" s="198" t="e">
        <f>O69</f>
        <v>#DIV/0!</v>
      </c>
      <c r="G85" s="222" t="e">
        <f>M69</f>
        <v>#DIV/0!</v>
      </c>
      <c r="H85" s="222" t="e">
        <f>U69</f>
        <v>#DIV/0!</v>
      </c>
      <c r="I85" s="199" t="e">
        <f>(G85-H85)*C85*10</f>
        <v>#DIV/0!</v>
      </c>
      <c r="J85" s="199" t="e">
        <f>I85</f>
        <v>#DIV/0!</v>
      </c>
      <c r="L85" s="80">
        <v>1</v>
      </c>
      <c r="M85" s="197">
        <f>B85</f>
        <v>0</v>
      </c>
      <c r="N85" s="197">
        <f t="shared" ref="N85:P94" si="66">C85</f>
        <v>0</v>
      </c>
      <c r="O85" s="197">
        <f t="shared" si="66"/>
        <v>0</v>
      </c>
      <c r="P85" s="198" t="e">
        <f>E85</f>
        <v>#DIV/0!</v>
      </c>
      <c r="Q85" s="198" t="e">
        <f t="shared" ref="Q85:Q94" si="67">F85</f>
        <v>#DIV/0!</v>
      </c>
      <c r="R85" s="198" t="e">
        <f>G85</f>
        <v>#DIV/0!</v>
      </c>
      <c r="S85" s="198" t="e">
        <f>H85</f>
        <v>#DIV/0!</v>
      </c>
      <c r="T85" s="199" t="e">
        <f>(R85-S85)*N85*10</f>
        <v>#DIV/0!</v>
      </c>
      <c r="U85" s="199" t="e">
        <f>T85</f>
        <v>#DIV/0!</v>
      </c>
      <c r="W85" s="347"/>
      <c r="X85" s="338"/>
      <c r="Y85" s="338"/>
      <c r="Z85" s="338"/>
      <c r="AA85" s="338"/>
      <c r="AB85" s="338"/>
      <c r="AC85" s="339"/>
    </row>
    <row r="86" spans="1:29" x14ac:dyDescent="0.2">
      <c r="A86" s="80">
        <v>2</v>
      </c>
      <c r="B86" s="197">
        <f t="shared" si="65"/>
        <v>0</v>
      </c>
      <c r="C86" s="197">
        <f t="shared" si="65"/>
        <v>0</v>
      </c>
      <c r="D86" s="197">
        <f>C85+0.5*C86</f>
        <v>0</v>
      </c>
      <c r="E86" s="198" t="e">
        <f>L70</f>
        <v>#DIV/0!</v>
      </c>
      <c r="F86" s="198" t="e">
        <f t="shared" ref="F86:F94" si="68">O70</f>
        <v>#DIV/0!</v>
      </c>
      <c r="G86" s="222" t="e">
        <f t="shared" ref="G86:G94" si="69">M70</f>
        <v>#DIV/0!</v>
      </c>
      <c r="H86" s="222" t="e">
        <f t="shared" ref="H86:H94" si="70">U70</f>
        <v>#DIV/0!</v>
      </c>
      <c r="I86" s="199" t="e">
        <f t="shared" ref="I86:I94" si="71">(G86-H86)*C86*10</f>
        <v>#DIV/0!</v>
      </c>
      <c r="J86" s="199" t="e">
        <f>J85+I86</f>
        <v>#DIV/0!</v>
      </c>
      <c r="L86" s="80">
        <v>2</v>
      </c>
      <c r="M86" s="197">
        <f t="shared" ref="M86:M94" si="72">B86</f>
        <v>0</v>
      </c>
      <c r="N86" s="197">
        <f t="shared" si="66"/>
        <v>0</v>
      </c>
      <c r="O86" s="197">
        <f t="shared" si="66"/>
        <v>0</v>
      </c>
      <c r="P86" s="198" t="e">
        <f t="shared" si="66"/>
        <v>#DIV/0!</v>
      </c>
      <c r="Q86" s="198" t="e">
        <f t="shared" si="67"/>
        <v>#DIV/0!</v>
      </c>
      <c r="R86" s="198" t="e">
        <f t="shared" ref="R86:R94" si="73">G86</f>
        <v>#DIV/0!</v>
      </c>
      <c r="S86" s="198" t="e">
        <f t="shared" ref="S86:S94" si="74">H86</f>
        <v>#DIV/0!</v>
      </c>
      <c r="T86" s="199" t="e">
        <f t="shared" ref="T86:T94" si="75">(R86-S86)*N86*10</f>
        <v>#DIV/0!</v>
      </c>
      <c r="U86" s="199" t="e">
        <f>U85+T86</f>
        <v>#DIV/0!</v>
      </c>
      <c r="W86" s="337"/>
      <c r="X86" s="338"/>
      <c r="Y86" s="338"/>
      <c r="Z86" s="338"/>
      <c r="AA86" s="338"/>
      <c r="AB86" s="338"/>
      <c r="AC86" s="339"/>
    </row>
    <row r="87" spans="1:29" x14ac:dyDescent="0.2">
      <c r="A87" s="80">
        <v>3</v>
      </c>
      <c r="B87" s="197">
        <f t="shared" si="65"/>
        <v>0</v>
      </c>
      <c r="C87" s="197">
        <f t="shared" si="65"/>
        <v>0</v>
      </c>
      <c r="D87" s="197">
        <f>SUM(C85:C86)+0.5*C87</f>
        <v>0</v>
      </c>
      <c r="E87" s="198" t="e">
        <f t="shared" ref="E87:E94" si="76">L71</f>
        <v>#DIV/0!</v>
      </c>
      <c r="F87" s="198" t="e">
        <f t="shared" si="68"/>
        <v>#DIV/0!</v>
      </c>
      <c r="G87" s="222" t="e">
        <f t="shared" si="69"/>
        <v>#DIV/0!</v>
      </c>
      <c r="H87" s="222" t="e">
        <f t="shared" si="70"/>
        <v>#DIV/0!</v>
      </c>
      <c r="I87" s="199" t="e">
        <f t="shared" si="71"/>
        <v>#DIV/0!</v>
      </c>
      <c r="J87" s="199" t="e">
        <f t="shared" ref="J87:J94" si="77">J86+I87</f>
        <v>#DIV/0!</v>
      </c>
      <c r="L87" s="80">
        <v>3</v>
      </c>
      <c r="M87" s="197">
        <f t="shared" si="72"/>
        <v>0</v>
      </c>
      <c r="N87" s="197">
        <f t="shared" si="66"/>
        <v>0</v>
      </c>
      <c r="O87" s="197">
        <f t="shared" si="66"/>
        <v>0</v>
      </c>
      <c r="P87" s="198" t="e">
        <f t="shared" si="66"/>
        <v>#DIV/0!</v>
      </c>
      <c r="Q87" s="198" t="e">
        <f t="shared" si="67"/>
        <v>#DIV/0!</v>
      </c>
      <c r="R87" s="198" t="e">
        <f t="shared" si="73"/>
        <v>#DIV/0!</v>
      </c>
      <c r="S87" s="198" t="e">
        <f t="shared" si="74"/>
        <v>#DIV/0!</v>
      </c>
      <c r="T87" s="199" t="e">
        <f t="shared" si="75"/>
        <v>#DIV/0!</v>
      </c>
      <c r="U87" s="199" t="e">
        <f t="shared" ref="U87:U94" si="78">U86+T87</f>
        <v>#DIV/0!</v>
      </c>
      <c r="W87" s="337"/>
      <c r="X87" s="338"/>
      <c r="Y87" s="338"/>
      <c r="Z87" s="338"/>
      <c r="AA87" s="338"/>
      <c r="AB87" s="338"/>
      <c r="AC87" s="339"/>
    </row>
    <row r="88" spans="1:29" x14ac:dyDescent="0.2">
      <c r="A88" s="80">
        <v>4</v>
      </c>
      <c r="B88" s="197">
        <f t="shared" si="65"/>
        <v>0</v>
      </c>
      <c r="C88" s="197">
        <f t="shared" si="65"/>
        <v>0</v>
      </c>
      <c r="D88" s="197">
        <f>SUM(C85:C87)+0.5*C88</f>
        <v>0</v>
      </c>
      <c r="E88" s="198" t="e">
        <f t="shared" si="76"/>
        <v>#DIV/0!</v>
      </c>
      <c r="F88" s="198" t="e">
        <f t="shared" si="68"/>
        <v>#DIV/0!</v>
      </c>
      <c r="G88" s="222" t="e">
        <f t="shared" si="69"/>
        <v>#DIV/0!</v>
      </c>
      <c r="H88" s="222" t="e">
        <f t="shared" si="70"/>
        <v>#DIV/0!</v>
      </c>
      <c r="I88" s="199" t="e">
        <f t="shared" si="71"/>
        <v>#DIV/0!</v>
      </c>
      <c r="J88" s="199" t="e">
        <f t="shared" si="77"/>
        <v>#DIV/0!</v>
      </c>
      <c r="L88" s="80">
        <v>4</v>
      </c>
      <c r="M88" s="197">
        <f t="shared" si="72"/>
        <v>0</v>
      </c>
      <c r="N88" s="197">
        <f t="shared" si="66"/>
        <v>0</v>
      </c>
      <c r="O88" s="197">
        <f t="shared" si="66"/>
        <v>0</v>
      </c>
      <c r="P88" s="198" t="e">
        <f t="shared" si="66"/>
        <v>#DIV/0!</v>
      </c>
      <c r="Q88" s="198" t="e">
        <f t="shared" si="67"/>
        <v>#DIV/0!</v>
      </c>
      <c r="R88" s="198" t="e">
        <f t="shared" si="73"/>
        <v>#DIV/0!</v>
      </c>
      <c r="S88" s="198" t="e">
        <f t="shared" si="74"/>
        <v>#DIV/0!</v>
      </c>
      <c r="T88" s="199" t="e">
        <f t="shared" si="75"/>
        <v>#DIV/0!</v>
      </c>
      <c r="U88" s="199" t="e">
        <f t="shared" si="78"/>
        <v>#DIV/0!</v>
      </c>
      <c r="W88" s="347"/>
      <c r="X88" s="338"/>
      <c r="Y88" s="338"/>
      <c r="Z88" s="338"/>
      <c r="AA88" s="338"/>
      <c r="AB88" s="338"/>
      <c r="AC88" s="339"/>
    </row>
    <row r="89" spans="1:29" x14ac:dyDescent="0.2">
      <c r="A89" s="80">
        <v>5</v>
      </c>
      <c r="B89" s="197">
        <f t="shared" si="65"/>
        <v>0</v>
      </c>
      <c r="C89" s="197">
        <f t="shared" si="65"/>
        <v>0</v>
      </c>
      <c r="D89" s="197">
        <f>SUM(C85:C88)+0.5*C89</f>
        <v>0</v>
      </c>
      <c r="E89" s="198" t="e">
        <f t="shared" si="76"/>
        <v>#DIV/0!</v>
      </c>
      <c r="F89" s="198" t="e">
        <f t="shared" si="68"/>
        <v>#DIV/0!</v>
      </c>
      <c r="G89" s="222" t="e">
        <f t="shared" si="69"/>
        <v>#DIV/0!</v>
      </c>
      <c r="H89" s="222" t="e">
        <f t="shared" si="70"/>
        <v>#DIV/0!</v>
      </c>
      <c r="I89" s="199" t="e">
        <f t="shared" si="71"/>
        <v>#DIV/0!</v>
      </c>
      <c r="J89" s="199" t="e">
        <f t="shared" si="77"/>
        <v>#DIV/0!</v>
      </c>
      <c r="L89" s="80">
        <v>5</v>
      </c>
      <c r="M89" s="197">
        <f t="shared" si="72"/>
        <v>0</v>
      </c>
      <c r="N89" s="197">
        <f t="shared" si="66"/>
        <v>0</v>
      </c>
      <c r="O89" s="197">
        <f t="shared" si="66"/>
        <v>0</v>
      </c>
      <c r="P89" s="198" t="e">
        <f t="shared" si="66"/>
        <v>#DIV/0!</v>
      </c>
      <c r="Q89" s="198" t="e">
        <f t="shared" si="67"/>
        <v>#DIV/0!</v>
      </c>
      <c r="R89" s="198" t="e">
        <f t="shared" si="73"/>
        <v>#DIV/0!</v>
      </c>
      <c r="S89" s="198" t="e">
        <f t="shared" si="74"/>
        <v>#DIV/0!</v>
      </c>
      <c r="T89" s="199" t="e">
        <f t="shared" si="75"/>
        <v>#DIV/0!</v>
      </c>
      <c r="U89" s="199" t="e">
        <f t="shared" si="78"/>
        <v>#DIV/0!</v>
      </c>
      <c r="W89" s="337"/>
      <c r="X89" s="338"/>
      <c r="Y89" s="338"/>
      <c r="Z89" s="338"/>
      <c r="AA89" s="338"/>
      <c r="AB89" s="338"/>
      <c r="AC89" s="339"/>
    </row>
    <row r="90" spans="1:29" x14ac:dyDescent="0.2">
      <c r="A90" s="80">
        <v>6</v>
      </c>
      <c r="B90" s="197">
        <f t="shared" si="65"/>
        <v>0</v>
      </c>
      <c r="C90" s="197">
        <f t="shared" si="65"/>
        <v>0</v>
      </c>
      <c r="D90" s="197">
        <f>SUM(C85:C89)+0.5*C90</f>
        <v>0</v>
      </c>
      <c r="E90" s="198" t="e">
        <f t="shared" si="76"/>
        <v>#DIV/0!</v>
      </c>
      <c r="F90" s="198" t="e">
        <f t="shared" si="68"/>
        <v>#DIV/0!</v>
      </c>
      <c r="G90" s="222" t="e">
        <f t="shared" si="69"/>
        <v>#DIV/0!</v>
      </c>
      <c r="H90" s="222" t="e">
        <f t="shared" si="70"/>
        <v>#DIV/0!</v>
      </c>
      <c r="I90" s="199" t="e">
        <f t="shared" si="71"/>
        <v>#DIV/0!</v>
      </c>
      <c r="J90" s="199" t="e">
        <f t="shared" si="77"/>
        <v>#DIV/0!</v>
      </c>
      <c r="L90" s="80">
        <v>6</v>
      </c>
      <c r="M90" s="197">
        <f t="shared" si="72"/>
        <v>0</v>
      </c>
      <c r="N90" s="197">
        <f t="shared" si="66"/>
        <v>0</v>
      </c>
      <c r="O90" s="197">
        <f t="shared" si="66"/>
        <v>0</v>
      </c>
      <c r="P90" s="198" t="e">
        <f t="shared" si="66"/>
        <v>#DIV/0!</v>
      </c>
      <c r="Q90" s="198" t="e">
        <f t="shared" si="67"/>
        <v>#DIV/0!</v>
      </c>
      <c r="R90" s="198" t="e">
        <f t="shared" si="73"/>
        <v>#DIV/0!</v>
      </c>
      <c r="S90" s="198" t="e">
        <f t="shared" si="74"/>
        <v>#DIV/0!</v>
      </c>
      <c r="T90" s="199" t="e">
        <f t="shared" si="75"/>
        <v>#DIV/0!</v>
      </c>
      <c r="U90" s="199" t="e">
        <f t="shared" si="78"/>
        <v>#DIV/0!</v>
      </c>
      <c r="W90" s="347"/>
      <c r="X90" s="338"/>
      <c r="Y90" s="338"/>
      <c r="Z90" s="338"/>
      <c r="AA90" s="338"/>
      <c r="AB90" s="338"/>
      <c r="AC90" s="339"/>
    </row>
    <row r="91" spans="1:29" x14ac:dyDescent="0.2">
      <c r="A91" s="80">
        <v>7</v>
      </c>
      <c r="B91" s="197">
        <f>B75</f>
        <v>0</v>
      </c>
      <c r="C91" s="197">
        <f t="shared" si="65"/>
        <v>0</v>
      </c>
      <c r="D91" s="197">
        <f>SUM(C85:C90)+0.5*C91</f>
        <v>0</v>
      </c>
      <c r="E91" s="198" t="e">
        <f t="shared" si="76"/>
        <v>#DIV/0!</v>
      </c>
      <c r="F91" s="198" t="e">
        <f t="shared" si="68"/>
        <v>#DIV/0!</v>
      </c>
      <c r="G91" s="222" t="e">
        <f t="shared" si="69"/>
        <v>#DIV/0!</v>
      </c>
      <c r="H91" s="222" t="e">
        <f t="shared" si="70"/>
        <v>#DIV/0!</v>
      </c>
      <c r="I91" s="199" t="e">
        <f t="shared" si="71"/>
        <v>#DIV/0!</v>
      </c>
      <c r="J91" s="199" t="e">
        <f t="shared" si="77"/>
        <v>#DIV/0!</v>
      </c>
      <c r="L91" s="80">
        <v>7</v>
      </c>
      <c r="M91" s="197">
        <f t="shared" si="72"/>
        <v>0</v>
      </c>
      <c r="N91" s="197">
        <f t="shared" si="66"/>
        <v>0</v>
      </c>
      <c r="O91" s="197">
        <f t="shared" si="66"/>
        <v>0</v>
      </c>
      <c r="P91" s="198" t="e">
        <f t="shared" si="66"/>
        <v>#DIV/0!</v>
      </c>
      <c r="Q91" s="198" t="e">
        <f t="shared" si="67"/>
        <v>#DIV/0!</v>
      </c>
      <c r="R91" s="198" t="e">
        <f t="shared" si="73"/>
        <v>#DIV/0!</v>
      </c>
      <c r="S91" s="198" t="e">
        <f t="shared" si="74"/>
        <v>#DIV/0!</v>
      </c>
      <c r="T91" s="199" t="e">
        <f t="shared" si="75"/>
        <v>#DIV/0!</v>
      </c>
      <c r="U91" s="199" t="e">
        <f t="shared" si="78"/>
        <v>#DIV/0!</v>
      </c>
      <c r="W91" s="337"/>
      <c r="X91" s="338"/>
      <c r="Y91" s="338"/>
      <c r="Z91" s="338"/>
      <c r="AA91" s="338"/>
      <c r="AB91" s="338"/>
      <c r="AC91" s="339"/>
    </row>
    <row r="92" spans="1:29" x14ac:dyDescent="0.2">
      <c r="A92" s="80">
        <v>8</v>
      </c>
      <c r="B92" s="197">
        <f>B76</f>
        <v>0</v>
      </c>
      <c r="C92" s="197">
        <f t="shared" si="65"/>
        <v>0</v>
      </c>
      <c r="D92" s="197">
        <f>SUM(C85:C91)+0.5*C92</f>
        <v>0</v>
      </c>
      <c r="E92" s="198" t="e">
        <f t="shared" si="76"/>
        <v>#DIV/0!</v>
      </c>
      <c r="F92" s="198" t="e">
        <f t="shared" si="68"/>
        <v>#DIV/0!</v>
      </c>
      <c r="G92" s="222" t="e">
        <f t="shared" si="69"/>
        <v>#DIV/0!</v>
      </c>
      <c r="H92" s="222" t="e">
        <f t="shared" si="70"/>
        <v>#DIV/0!</v>
      </c>
      <c r="I92" s="199" t="e">
        <f t="shared" si="71"/>
        <v>#DIV/0!</v>
      </c>
      <c r="J92" s="199" t="e">
        <f t="shared" si="77"/>
        <v>#DIV/0!</v>
      </c>
      <c r="L92" s="80">
        <v>8</v>
      </c>
      <c r="M92" s="197">
        <f t="shared" si="72"/>
        <v>0</v>
      </c>
      <c r="N92" s="197">
        <f t="shared" si="66"/>
        <v>0</v>
      </c>
      <c r="O92" s="197">
        <f t="shared" si="66"/>
        <v>0</v>
      </c>
      <c r="P92" s="198" t="e">
        <f t="shared" si="66"/>
        <v>#DIV/0!</v>
      </c>
      <c r="Q92" s="198" t="e">
        <f t="shared" si="67"/>
        <v>#DIV/0!</v>
      </c>
      <c r="R92" s="198" t="e">
        <f t="shared" si="73"/>
        <v>#DIV/0!</v>
      </c>
      <c r="S92" s="198" t="e">
        <f t="shared" si="74"/>
        <v>#DIV/0!</v>
      </c>
      <c r="T92" s="199" t="e">
        <f t="shared" si="75"/>
        <v>#DIV/0!</v>
      </c>
      <c r="U92" s="199" t="e">
        <f t="shared" si="78"/>
        <v>#DIV/0!</v>
      </c>
      <c r="W92" s="337"/>
      <c r="X92" s="338"/>
      <c r="Y92" s="338"/>
      <c r="Z92" s="338"/>
      <c r="AA92" s="338"/>
      <c r="AB92" s="338"/>
      <c r="AC92" s="339"/>
    </row>
    <row r="93" spans="1:29" x14ac:dyDescent="0.2">
      <c r="A93" s="80">
        <v>9</v>
      </c>
      <c r="B93" s="197">
        <f>B77</f>
        <v>0</v>
      </c>
      <c r="C93" s="197">
        <f t="shared" si="65"/>
        <v>0</v>
      </c>
      <c r="D93" s="197">
        <f>SUM(C85:C92)+0.5*C93</f>
        <v>0</v>
      </c>
      <c r="E93" s="198" t="e">
        <f t="shared" si="76"/>
        <v>#DIV/0!</v>
      </c>
      <c r="F93" s="198" t="e">
        <f t="shared" si="68"/>
        <v>#DIV/0!</v>
      </c>
      <c r="G93" s="222" t="e">
        <f t="shared" si="69"/>
        <v>#DIV/0!</v>
      </c>
      <c r="H93" s="222" t="e">
        <f t="shared" si="70"/>
        <v>#DIV/0!</v>
      </c>
      <c r="I93" s="199" t="e">
        <f t="shared" si="71"/>
        <v>#DIV/0!</v>
      </c>
      <c r="J93" s="199" t="e">
        <f t="shared" si="77"/>
        <v>#DIV/0!</v>
      </c>
      <c r="L93" s="80">
        <v>9</v>
      </c>
      <c r="M93" s="197">
        <f t="shared" si="72"/>
        <v>0</v>
      </c>
      <c r="N93" s="197">
        <f t="shared" si="66"/>
        <v>0</v>
      </c>
      <c r="O93" s="197">
        <f t="shared" si="66"/>
        <v>0</v>
      </c>
      <c r="P93" s="198" t="e">
        <f t="shared" si="66"/>
        <v>#DIV/0!</v>
      </c>
      <c r="Q93" s="198" t="e">
        <f t="shared" si="67"/>
        <v>#DIV/0!</v>
      </c>
      <c r="R93" s="198" t="e">
        <f t="shared" si="73"/>
        <v>#DIV/0!</v>
      </c>
      <c r="S93" s="198" t="e">
        <f t="shared" si="74"/>
        <v>#DIV/0!</v>
      </c>
      <c r="T93" s="199" t="e">
        <f t="shared" si="75"/>
        <v>#DIV/0!</v>
      </c>
      <c r="U93" s="199" t="e">
        <f t="shared" si="78"/>
        <v>#DIV/0!</v>
      </c>
      <c r="W93" s="337"/>
      <c r="X93" s="338"/>
      <c r="Y93" s="338"/>
      <c r="Z93" s="338"/>
      <c r="AA93" s="338"/>
      <c r="AB93" s="338"/>
      <c r="AC93" s="339"/>
    </row>
    <row r="94" spans="1:29" x14ac:dyDescent="0.2">
      <c r="A94" s="80">
        <v>10</v>
      </c>
      <c r="B94" s="197">
        <f>B78</f>
        <v>0</v>
      </c>
      <c r="C94" s="197">
        <f t="shared" si="65"/>
        <v>0</v>
      </c>
      <c r="D94" s="197">
        <f>SUM(C85:C93)+0.5*C94</f>
        <v>0</v>
      </c>
      <c r="E94" s="198" t="e">
        <f t="shared" si="76"/>
        <v>#DIV/0!</v>
      </c>
      <c r="F94" s="198" t="e">
        <f t="shared" si="68"/>
        <v>#DIV/0!</v>
      </c>
      <c r="G94" s="222" t="e">
        <f t="shared" si="69"/>
        <v>#DIV/0!</v>
      </c>
      <c r="H94" s="222" t="e">
        <f t="shared" si="70"/>
        <v>#DIV/0!</v>
      </c>
      <c r="I94" s="199" t="e">
        <f t="shared" si="71"/>
        <v>#DIV/0!</v>
      </c>
      <c r="J94" s="199" t="e">
        <f t="shared" si="77"/>
        <v>#DIV/0!</v>
      </c>
      <c r="L94" s="80">
        <v>10</v>
      </c>
      <c r="M94" s="197">
        <f t="shared" si="72"/>
        <v>0</v>
      </c>
      <c r="N94" s="197">
        <f t="shared" si="66"/>
        <v>0</v>
      </c>
      <c r="O94" s="197">
        <f t="shared" si="66"/>
        <v>0</v>
      </c>
      <c r="P94" s="198" t="e">
        <f t="shared" si="66"/>
        <v>#DIV/0!</v>
      </c>
      <c r="Q94" s="198" t="e">
        <f t="shared" si="67"/>
        <v>#DIV/0!</v>
      </c>
      <c r="R94" s="198" t="e">
        <f t="shared" si="73"/>
        <v>#DIV/0!</v>
      </c>
      <c r="S94" s="198" t="e">
        <f t="shared" si="74"/>
        <v>#DIV/0!</v>
      </c>
      <c r="T94" s="199" t="e">
        <f t="shared" si="75"/>
        <v>#DIV/0!</v>
      </c>
      <c r="U94" s="199" t="e">
        <f t="shared" si="78"/>
        <v>#DIV/0!</v>
      </c>
      <c r="W94" s="337"/>
      <c r="X94" s="338"/>
      <c r="Y94" s="338"/>
      <c r="Z94" s="338"/>
      <c r="AA94" s="338"/>
      <c r="AB94" s="338"/>
      <c r="AC94" s="339"/>
    </row>
    <row r="95" spans="1:29" x14ac:dyDescent="0.2">
      <c r="A95" s="214"/>
      <c r="B95" s="221" t="s">
        <v>141</v>
      </c>
      <c r="C95" s="214">
        <f>SUM(C85:C94)</f>
        <v>0</v>
      </c>
      <c r="I95" s="224"/>
      <c r="L95" s="214"/>
      <c r="M95" s="221" t="s">
        <v>141</v>
      </c>
      <c r="N95" s="214">
        <f>SUM(N85:N94)</f>
        <v>0</v>
      </c>
      <c r="T95" s="224"/>
      <c r="U95"/>
    </row>
    <row r="98" spans="33:62" x14ac:dyDescent="0.2">
      <c r="AG98" s="255" t="s">
        <v>229</v>
      </c>
      <c r="AH98" s="147"/>
      <c r="AI98" s="147"/>
      <c r="BB98" s="81"/>
      <c r="BC98" s="81"/>
      <c r="BD98" s="81"/>
      <c r="BE98" s="81"/>
      <c r="BF98" s="81"/>
      <c r="BG98" s="81"/>
      <c r="BH98" s="81"/>
      <c r="BI98" s="81"/>
      <c r="BJ98" s="81"/>
    </row>
    <row r="99" spans="33:62" x14ac:dyDescent="0.2">
      <c r="AG99" s="210"/>
      <c r="AH99" s="256">
        <v>0</v>
      </c>
      <c r="AI99" s="147"/>
      <c r="BB99" s="81"/>
      <c r="BC99" s="81"/>
      <c r="BD99" s="81"/>
      <c r="BE99" s="81"/>
      <c r="BF99" s="81"/>
      <c r="BG99" s="81"/>
      <c r="BH99" s="81"/>
      <c r="BI99" s="81"/>
      <c r="BJ99" s="81"/>
    </row>
    <row r="100" spans="33:62" x14ac:dyDescent="0.2">
      <c r="AG100" s="147">
        <f>AG99</f>
        <v>0</v>
      </c>
      <c r="AH100" s="256">
        <v>0.6</v>
      </c>
      <c r="AI100" s="147"/>
      <c r="BB100" s="81"/>
      <c r="BC100" s="81"/>
      <c r="BD100" s="81"/>
      <c r="BE100" s="81"/>
      <c r="BF100" s="81"/>
      <c r="BG100" s="81"/>
      <c r="BH100" s="81"/>
      <c r="BI100" s="81"/>
      <c r="BJ100" s="81"/>
    </row>
    <row r="101" spans="33:62" x14ac:dyDescent="0.2">
      <c r="AG101" s="147"/>
      <c r="AH101" s="147"/>
      <c r="AI101" s="147"/>
      <c r="BB101" s="81"/>
      <c r="BC101" s="81"/>
      <c r="BD101" s="81"/>
      <c r="BE101" s="81"/>
      <c r="BF101" s="81"/>
      <c r="BG101" s="81"/>
      <c r="BH101" s="81"/>
      <c r="BI101" s="81"/>
      <c r="BJ101" s="81"/>
    </row>
    <row r="129" spans="1:59" ht="15.6" x14ac:dyDescent="0.3">
      <c r="A129" s="342" t="s">
        <v>225</v>
      </c>
      <c r="B129" s="342"/>
      <c r="C129" s="342"/>
      <c r="D129" s="342"/>
      <c r="E129" s="342"/>
      <c r="F129" s="342"/>
      <c r="G129" s="342"/>
      <c r="H129" s="342"/>
      <c r="I129" s="342"/>
      <c r="J129" s="342"/>
      <c r="M129"/>
      <c r="R129" s="2"/>
      <c r="S129" s="2"/>
      <c r="U129"/>
      <c r="V129"/>
      <c r="W129"/>
      <c r="X129"/>
      <c r="Y129"/>
      <c r="Z129"/>
      <c r="AA129"/>
      <c r="BB129" s="81"/>
      <c r="BC129" s="81"/>
      <c r="BD129" s="81"/>
      <c r="BE129" s="81"/>
      <c r="BF129" s="81"/>
      <c r="BG129" s="81"/>
    </row>
    <row r="130" spans="1:59" s="252" customFormat="1" ht="30.6" x14ac:dyDescent="0.2">
      <c r="A130" s="233" t="s">
        <v>142</v>
      </c>
      <c r="B130" s="233" t="s">
        <v>152</v>
      </c>
      <c r="C130" s="252" t="s">
        <v>201</v>
      </c>
      <c r="D130" s="252" t="s">
        <v>202</v>
      </c>
      <c r="E130" s="252" t="s">
        <v>226</v>
      </c>
      <c r="F130" s="252" t="s">
        <v>227</v>
      </c>
      <c r="G130" s="252" t="s">
        <v>203</v>
      </c>
      <c r="H130" s="252" t="s">
        <v>200</v>
      </c>
      <c r="I130" s="252" t="s">
        <v>204</v>
      </c>
      <c r="J130" s="252" t="s">
        <v>218</v>
      </c>
      <c r="K130" s="252" t="s">
        <v>205</v>
      </c>
      <c r="L130" s="252" t="s">
        <v>206</v>
      </c>
      <c r="M130" s="252" t="s">
        <v>207</v>
      </c>
      <c r="N130" s="252" t="s">
        <v>208</v>
      </c>
      <c r="O130" s="252" t="s">
        <v>219</v>
      </c>
      <c r="P130" s="252" t="s">
        <v>209</v>
      </c>
      <c r="Q130" s="252" t="s">
        <v>210</v>
      </c>
      <c r="R130" s="253" t="s">
        <v>211</v>
      </c>
      <c r="S130" s="253" t="s">
        <v>212</v>
      </c>
      <c r="T130" s="253" t="s">
        <v>213</v>
      </c>
      <c r="U130" s="253" t="s">
        <v>214</v>
      </c>
      <c r="V130" s="253" t="s">
        <v>215</v>
      </c>
      <c r="W130" s="253" t="s">
        <v>216</v>
      </c>
      <c r="X130" s="253" t="s">
        <v>217</v>
      </c>
      <c r="Y130" s="252" t="s">
        <v>220</v>
      </c>
      <c r="Z130" s="252" t="s">
        <v>221</v>
      </c>
      <c r="AA130" s="252" t="s">
        <v>222</v>
      </c>
      <c r="AB130" s="252" t="s">
        <v>223</v>
      </c>
      <c r="AC130" s="252" t="s">
        <v>224</v>
      </c>
    </row>
    <row r="131" spans="1:59" s="250" customFormat="1" x14ac:dyDescent="0.2">
      <c r="A131" s="80">
        <v>1</v>
      </c>
      <c r="B131" s="197">
        <f>B69</f>
        <v>0</v>
      </c>
      <c r="E131" s="254"/>
      <c r="F131" s="254"/>
      <c r="T131" s="251"/>
      <c r="U131" s="251"/>
    </row>
    <row r="132" spans="1:59" s="250" customFormat="1" x14ac:dyDescent="0.2">
      <c r="A132" s="80">
        <v>2</v>
      </c>
      <c r="B132" s="197">
        <f t="shared" ref="B132:B140" si="79">B70</f>
        <v>0</v>
      </c>
      <c r="E132" s="254"/>
      <c r="F132" s="254"/>
      <c r="T132" s="251"/>
      <c r="U132" s="251"/>
    </row>
    <row r="133" spans="1:59" s="250" customFormat="1" x14ac:dyDescent="0.2">
      <c r="A133" s="80">
        <v>3</v>
      </c>
      <c r="B133" s="197">
        <f t="shared" si="79"/>
        <v>0</v>
      </c>
      <c r="E133" s="254"/>
      <c r="F133" s="254"/>
      <c r="T133" s="251"/>
      <c r="U133" s="251"/>
    </row>
    <row r="134" spans="1:59" s="250" customFormat="1" x14ac:dyDescent="0.2">
      <c r="A134" s="80">
        <v>4</v>
      </c>
      <c r="B134" s="197">
        <f t="shared" si="79"/>
        <v>0</v>
      </c>
      <c r="E134" s="254"/>
      <c r="F134" s="254"/>
      <c r="T134" s="251"/>
      <c r="U134" s="251"/>
    </row>
    <row r="135" spans="1:59" s="250" customFormat="1" x14ac:dyDescent="0.2">
      <c r="A135" s="80">
        <v>5</v>
      </c>
      <c r="B135" s="197">
        <f t="shared" si="79"/>
        <v>0</v>
      </c>
      <c r="E135" s="254"/>
      <c r="F135" s="254"/>
      <c r="T135" s="251"/>
      <c r="U135" s="251"/>
    </row>
    <row r="136" spans="1:59" s="250" customFormat="1" x14ac:dyDescent="0.2">
      <c r="A136" s="80">
        <v>6</v>
      </c>
      <c r="B136" s="197">
        <f t="shared" si="79"/>
        <v>0</v>
      </c>
      <c r="E136" s="254"/>
      <c r="F136" s="254"/>
      <c r="T136" s="251"/>
      <c r="U136" s="251"/>
    </row>
    <row r="137" spans="1:59" s="250" customFormat="1" x14ac:dyDescent="0.2">
      <c r="A137" s="80">
        <v>7</v>
      </c>
      <c r="B137" s="197">
        <f t="shared" si="79"/>
        <v>0</v>
      </c>
      <c r="E137" s="254"/>
      <c r="F137" s="254"/>
      <c r="T137" s="251"/>
      <c r="U137" s="251"/>
    </row>
    <row r="138" spans="1:59" s="250" customFormat="1" x14ac:dyDescent="0.2">
      <c r="A138" s="80">
        <v>8</v>
      </c>
      <c r="B138" s="197">
        <f t="shared" si="79"/>
        <v>0</v>
      </c>
      <c r="E138" s="254"/>
      <c r="F138" s="254"/>
      <c r="T138" s="251"/>
      <c r="U138" s="251"/>
    </row>
    <row r="139" spans="1:59" s="250" customFormat="1" x14ac:dyDescent="0.2">
      <c r="A139" s="80">
        <v>9</v>
      </c>
      <c r="B139" s="197">
        <f t="shared" si="79"/>
        <v>0</v>
      </c>
      <c r="E139" s="254"/>
      <c r="F139" s="254"/>
      <c r="T139" s="251"/>
      <c r="U139" s="251"/>
    </row>
    <row r="140" spans="1:59" s="250" customFormat="1" x14ac:dyDescent="0.2">
      <c r="A140" s="80">
        <v>10</v>
      </c>
      <c r="B140" s="197">
        <f t="shared" si="79"/>
        <v>0</v>
      </c>
      <c r="E140" s="254"/>
      <c r="F140" s="254"/>
      <c r="T140" s="251"/>
      <c r="U140" s="251"/>
    </row>
  </sheetData>
  <mergeCells count="27">
    <mergeCell ref="A129:J129"/>
    <mergeCell ref="W84:AC84"/>
    <mergeCell ref="W85:AC85"/>
    <mergeCell ref="W86:AC86"/>
    <mergeCell ref="W87:AC87"/>
    <mergeCell ref="W88:AC88"/>
    <mergeCell ref="W89:AC89"/>
    <mergeCell ref="W90:AC90"/>
    <mergeCell ref="W91:AC91"/>
    <mergeCell ref="W92:AC92"/>
    <mergeCell ref="W93:AC93"/>
    <mergeCell ref="W94:AC94"/>
    <mergeCell ref="A82:J82"/>
    <mergeCell ref="A83:J83"/>
    <mergeCell ref="L81:U81"/>
    <mergeCell ref="L82:U82"/>
    <mergeCell ref="L83:U83"/>
    <mergeCell ref="A5:G5"/>
    <mergeCell ref="A24:G24"/>
    <mergeCell ref="A43:G43"/>
    <mergeCell ref="A62:G62"/>
    <mergeCell ref="A81:J81"/>
    <mergeCell ref="Q4:R4"/>
    <mergeCell ref="S4:U4"/>
    <mergeCell ref="W81:AC81"/>
    <mergeCell ref="W82:AC82"/>
    <mergeCell ref="W83:AC83"/>
  </mergeCells>
  <phoneticPr fontId="0" type="noConversion"/>
  <pageMargins left="0.41" right="0.24" top="0.26" bottom="0.31" header="0.24" footer="0.3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6"/>
  <sheetViews>
    <sheetView workbookViewId="0">
      <selection activeCell="J22" sqref="J22"/>
    </sheetView>
  </sheetViews>
  <sheetFormatPr defaultRowHeight="10.199999999999999" x14ac:dyDescent="0.2"/>
  <cols>
    <col min="1" max="1" width="8" bestFit="1" customWidth="1"/>
    <col min="2" max="2" width="8.28515625" customWidth="1"/>
    <col min="3" max="3" width="10.28515625" customWidth="1"/>
    <col min="4" max="4" width="15.42578125" bestFit="1" customWidth="1"/>
    <col min="5" max="6" width="12.42578125" customWidth="1"/>
    <col min="7" max="8" width="14.7109375" customWidth="1"/>
    <col min="9" max="9" width="15.7109375" customWidth="1"/>
    <col min="10" max="10" width="17.42578125" bestFit="1" customWidth="1"/>
  </cols>
  <sheetData>
    <row r="4" spans="1:11" ht="15.6" x14ac:dyDescent="0.3">
      <c r="A4" s="117" t="s">
        <v>1</v>
      </c>
      <c r="B4" s="118"/>
      <c r="C4" s="86"/>
      <c r="D4" s="119"/>
      <c r="E4" s="119"/>
      <c r="F4" s="119"/>
      <c r="G4" s="119"/>
      <c r="H4" s="119"/>
    </row>
    <row r="5" spans="1:11" ht="15.6" x14ac:dyDescent="0.3">
      <c r="A5" s="77"/>
      <c r="B5" s="14"/>
      <c r="C5" s="15"/>
      <c r="D5" s="120"/>
      <c r="E5" s="357" t="s">
        <v>96</v>
      </c>
      <c r="F5" s="360"/>
      <c r="G5" s="360"/>
      <c r="H5" s="361"/>
    </row>
    <row r="6" spans="1:11" s="25" customFormat="1" ht="23.25" customHeight="1" x14ac:dyDescent="0.2">
      <c r="A6" s="121" t="s">
        <v>5</v>
      </c>
      <c r="B6" s="121" t="s">
        <v>6</v>
      </c>
      <c r="C6" s="121" t="s">
        <v>7</v>
      </c>
      <c r="D6" s="122" t="s">
        <v>13</v>
      </c>
      <c r="E6" s="123" t="s">
        <v>11</v>
      </c>
      <c r="F6" s="124" t="s">
        <v>11</v>
      </c>
      <c r="G6" s="123"/>
      <c r="H6" s="124"/>
      <c r="I6"/>
      <c r="J6"/>
      <c r="K6"/>
    </row>
    <row r="7" spans="1:11" s="126" customFormat="1" x14ac:dyDescent="0.2">
      <c r="A7" s="125"/>
      <c r="B7" s="125"/>
      <c r="C7" s="125"/>
      <c r="D7" s="125"/>
      <c r="E7" s="51" t="s">
        <v>24</v>
      </c>
      <c r="F7" s="95" t="s">
        <v>25</v>
      </c>
      <c r="G7" s="51" t="s">
        <v>26</v>
      </c>
      <c r="H7" s="95" t="s">
        <v>27</v>
      </c>
      <c r="I7"/>
      <c r="J7"/>
      <c r="K7"/>
    </row>
    <row r="8" spans="1:11" s="53" customFormat="1" x14ac:dyDescent="0.2">
      <c r="A8" s="33"/>
      <c r="B8" s="33" t="s">
        <v>28</v>
      </c>
      <c r="C8" s="33" t="s">
        <v>28</v>
      </c>
      <c r="D8" s="33" t="s">
        <v>33</v>
      </c>
      <c r="E8" s="51" t="s">
        <v>30</v>
      </c>
      <c r="F8" s="95" t="s">
        <v>30</v>
      </c>
      <c r="G8" s="127" t="s">
        <v>32</v>
      </c>
      <c r="H8" s="95" t="s">
        <v>32</v>
      </c>
      <c r="I8"/>
      <c r="J8"/>
      <c r="K8"/>
    </row>
    <row r="9" spans="1:11" s="53" customFormat="1" ht="12" customHeight="1" x14ac:dyDescent="0.2">
      <c r="A9" s="99"/>
      <c r="B9" s="99"/>
      <c r="C9" s="99" t="s">
        <v>35</v>
      </c>
      <c r="D9" s="99" t="s">
        <v>36</v>
      </c>
      <c r="E9" s="128" t="s">
        <v>38</v>
      </c>
      <c r="F9" s="52" t="s">
        <v>39</v>
      </c>
      <c r="G9" s="51" t="s">
        <v>40</v>
      </c>
      <c r="H9" s="52" t="s">
        <v>41</v>
      </c>
      <c r="I9"/>
      <c r="J9"/>
    </row>
    <row r="10" spans="1:11" ht="22.8" x14ac:dyDescent="0.4">
      <c r="A10" s="129"/>
      <c r="B10" s="129"/>
      <c r="C10" s="130"/>
      <c r="D10" s="59"/>
      <c r="E10" s="131"/>
      <c r="F10" s="132"/>
      <c r="G10" s="133" t="s">
        <v>97</v>
      </c>
      <c r="H10" s="55" t="s">
        <v>98</v>
      </c>
    </row>
    <row r="11" spans="1:11" s="76" customFormat="1" ht="12.75" customHeight="1" x14ac:dyDescent="0.25">
      <c r="A11" s="134">
        <v>1</v>
      </c>
      <c r="B11" s="134" t="s">
        <v>85</v>
      </c>
      <c r="C11" s="134">
        <v>15</v>
      </c>
      <c r="D11" s="135">
        <v>1.2</v>
      </c>
      <c r="E11" s="136">
        <v>198</v>
      </c>
      <c r="F11" s="136">
        <v>160</v>
      </c>
      <c r="G11" s="137">
        <f>((E11-F11)/F11)*100</f>
        <v>23.75</v>
      </c>
      <c r="H11" s="137">
        <f>G11*D11</f>
        <v>28.5</v>
      </c>
      <c r="I11"/>
      <c r="J11"/>
    </row>
    <row r="12" spans="1:11" s="76" customFormat="1" ht="12.75" customHeight="1" x14ac:dyDescent="0.25">
      <c r="A12" s="134">
        <v>2</v>
      </c>
      <c r="B12" s="134" t="s">
        <v>86</v>
      </c>
      <c r="C12" s="134">
        <v>15</v>
      </c>
      <c r="D12" s="135">
        <v>1.22</v>
      </c>
      <c r="E12" s="136">
        <v>195</v>
      </c>
      <c r="F12" s="136">
        <v>150</v>
      </c>
      <c r="G12" s="137">
        <f>((E12-F12)/F12)*100</f>
        <v>30</v>
      </c>
      <c r="H12" s="137">
        <f>G12*D12</f>
        <v>36.6</v>
      </c>
      <c r="I12"/>
      <c r="J12"/>
    </row>
    <row r="13" spans="1:11" s="76" customFormat="1" ht="12.75" customHeight="1" x14ac:dyDescent="0.25">
      <c r="A13" s="134">
        <v>3</v>
      </c>
      <c r="B13" s="134" t="s">
        <v>87</v>
      </c>
      <c r="C13" s="134">
        <v>30</v>
      </c>
      <c r="D13" s="135">
        <v>1.31</v>
      </c>
      <c r="E13" s="136">
        <v>347</v>
      </c>
      <c r="F13" s="136">
        <v>280</v>
      </c>
      <c r="G13" s="137">
        <f>((E13-F13)/F13)*100</f>
        <v>23.928571428571431</v>
      </c>
      <c r="H13" s="137">
        <f>G13*D13</f>
        <v>31.346428571428575</v>
      </c>
      <c r="I13"/>
      <c r="J13"/>
    </row>
    <row r="14" spans="1:11" s="76" customFormat="1" ht="12.75" customHeight="1" x14ac:dyDescent="0.25">
      <c r="A14" s="134">
        <v>4</v>
      </c>
      <c r="B14" s="134" t="s">
        <v>88</v>
      </c>
      <c r="C14" s="134">
        <v>30</v>
      </c>
      <c r="D14" s="135">
        <v>1.35</v>
      </c>
      <c r="E14" s="136">
        <v>370</v>
      </c>
      <c r="F14" s="136">
        <v>291</v>
      </c>
      <c r="G14" s="137">
        <f>((E14-F14)/F14)*100</f>
        <v>27.147766323024054</v>
      </c>
      <c r="H14" s="137">
        <f>G14*D14</f>
        <v>36.649484536082475</v>
      </c>
      <c r="I14"/>
      <c r="J14"/>
    </row>
    <row r="15" spans="1:11" ht="8.25" customHeight="1" x14ac:dyDescent="0.2">
      <c r="A15" s="6"/>
      <c r="B15" s="6"/>
      <c r="C15" s="6"/>
      <c r="D15" s="6"/>
      <c r="E15" s="6"/>
      <c r="F15" s="6"/>
      <c r="G15" s="6"/>
      <c r="H15" s="6"/>
    </row>
    <row r="16" spans="1:11" ht="15.6" x14ac:dyDescent="0.3">
      <c r="A16" s="7" t="s">
        <v>89</v>
      </c>
      <c r="B16" s="8"/>
      <c r="C16" s="8"/>
      <c r="D16" s="86"/>
      <c r="E16" s="6"/>
      <c r="F16" s="6"/>
      <c r="G16" s="6"/>
      <c r="H16" s="6"/>
    </row>
    <row r="17" spans="1:11" ht="15.6" x14ac:dyDescent="0.3">
      <c r="A17" s="77"/>
      <c r="B17" s="14"/>
      <c r="C17" s="15"/>
      <c r="D17" s="138"/>
      <c r="E17" s="357" t="s">
        <v>96</v>
      </c>
      <c r="F17" s="358"/>
      <c r="G17" s="358"/>
      <c r="H17" s="359"/>
    </row>
    <row r="18" spans="1:11" ht="20.399999999999999" x14ac:dyDescent="0.2">
      <c r="A18" s="121" t="s">
        <v>5</v>
      </c>
      <c r="B18" s="121" t="s">
        <v>6</v>
      </c>
      <c r="C18" s="121" t="s">
        <v>7</v>
      </c>
      <c r="D18" s="122" t="s">
        <v>13</v>
      </c>
      <c r="E18" s="123" t="s">
        <v>11</v>
      </c>
      <c r="F18" s="124" t="s">
        <v>11</v>
      </c>
      <c r="G18" s="123"/>
      <c r="H18" s="124"/>
    </row>
    <row r="19" spans="1:11" x14ac:dyDescent="0.2">
      <c r="A19" s="125"/>
      <c r="B19" s="125"/>
      <c r="C19" s="125"/>
      <c r="D19" s="125"/>
      <c r="E19" s="51" t="s">
        <v>24</v>
      </c>
      <c r="F19" s="95" t="s">
        <v>25</v>
      </c>
      <c r="G19" s="51" t="s">
        <v>26</v>
      </c>
      <c r="H19" s="95" t="s">
        <v>27</v>
      </c>
    </row>
    <row r="20" spans="1:11" x14ac:dyDescent="0.2">
      <c r="A20" s="33"/>
      <c r="B20" s="33" t="s">
        <v>28</v>
      </c>
      <c r="C20" s="33" t="s">
        <v>28</v>
      </c>
      <c r="D20" s="33" t="s">
        <v>33</v>
      </c>
      <c r="E20" s="51" t="s">
        <v>30</v>
      </c>
      <c r="F20" s="95" t="s">
        <v>30</v>
      </c>
      <c r="G20" s="127" t="s">
        <v>32</v>
      </c>
      <c r="H20" s="95" t="s">
        <v>32</v>
      </c>
    </row>
    <row r="21" spans="1:11" x14ac:dyDescent="0.2">
      <c r="A21" s="99"/>
      <c r="B21" s="99"/>
      <c r="C21" s="99" t="s">
        <v>35</v>
      </c>
      <c r="D21" s="99" t="s">
        <v>36</v>
      </c>
      <c r="E21" s="128" t="s">
        <v>38</v>
      </c>
      <c r="F21" s="52" t="s">
        <v>39</v>
      </c>
      <c r="G21" s="51" t="s">
        <v>40</v>
      </c>
      <c r="H21" s="52" t="s">
        <v>41</v>
      </c>
    </row>
    <row r="22" spans="1:11" ht="22.8" x14ac:dyDescent="0.4">
      <c r="A22" s="129"/>
      <c r="B22" s="129"/>
      <c r="C22" s="130"/>
      <c r="D22" s="59"/>
      <c r="E22" s="131"/>
      <c r="F22" s="132"/>
      <c r="G22" s="133" t="s">
        <v>97</v>
      </c>
      <c r="H22" s="55" t="s">
        <v>98</v>
      </c>
    </row>
    <row r="23" spans="1:11" ht="26.25" customHeight="1" x14ac:dyDescent="0.4">
      <c r="A23" s="134">
        <v>1</v>
      </c>
      <c r="B23" s="298"/>
      <c r="C23" s="298"/>
      <c r="D23" s="299"/>
      <c r="E23" s="300"/>
      <c r="F23" s="301"/>
      <c r="G23" s="137" t="e">
        <f>((E23-F23)/F23)*100</f>
        <v>#DIV/0!</v>
      </c>
      <c r="H23" s="137" t="e">
        <f>G23*D23</f>
        <v>#DIV/0!</v>
      </c>
      <c r="K23" s="139"/>
    </row>
    <row r="24" spans="1:11" ht="26.25" customHeight="1" x14ac:dyDescent="0.4">
      <c r="A24" s="134">
        <v>2</v>
      </c>
      <c r="B24" s="298"/>
      <c r="C24" s="298"/>
      <c r="D24" s="299"/>
      <c r="E24" s="300"/>
      <c r="F24" s="300"/>
      <c r="G24" s="137" t="e">
        <f t="shared" ref="G24:G32" si="0">((E24-F24)/F24)*100</f>
        <v>#DIV/0!</v>
      </c>
      <c r="H24" s="137" t="e">
        <f t="shared" ref="H24:H32" si="1">G24*D24</f>
        <v>#DIV/0!</v>
      </c>
      <c r="K24" s="139"/>
    </row>
    <row r="25" spans="1:11" ht="26.25" customHeight="1" x14ac:dyDescent="0.4">
      <c r="A25" s="134">
        <v>3</v>
      </c>
      <c r="B25" s="298"/>
      <c r="C25" s="298"/>
      <c r="D25" s="299"/>
      <c r="E25" s="300"/>
      <c r="F25" s="300"/>
      <c r="G25" s="137" t="e">
        <f t="shared" si="0"/>
        <v>#DIV/0!</v>
      </c>
      <c r="H25" s="137" t="e">
        <f t="shared" si="1"/>
        <v>#DIV/0!</v>
      </c>
      <c r="K25" s="139"/>
    </row>
    <row r="26" spans="1:11" ht="26.25" customHeight="1" x14ac:dyDescent="0.4">
      <c r="A26" s="134">
        <v>4</v>
      </c>
      <c r="B26" s="298"/>
      <c r="C26" s="298"/>
      <c r="D26" s="299"/>
      <c r="E26" s="300"/>
      <c r="F26" s="300"/>
      <c r="G26" s="137" t="e">
        <f t="shared" si="0"/>
        <v>#DIV/0!</v>
      </c>
      <c r="H26" s="137" t="e">
        <f t="shared" si="1"/>
        <v>#DIV/0!</v>
      </c>
      <c r="K26" s="139"/>
    </row>
    <row r="27" spans="1:11" ht="26.25" customHeight="1" x14ac:dyDescent="0.4">
      <c r="A27" s="134">
        <v>5</v>
      </c>
      <c r="B27" s="298"/>
      <c r="C27" s="298"/>
      <c r="D27" s="299"/>
      <c r="E27" s="300"/>
      <c r="F27" s="300"/>
      <c r="G27" s="137" t="e">
        <f t="shared" si="0"/>
        <v>#DIV/0!</v>
      </c>
      <c r="H27" s="137" t="e">
        <f t="shared" si="1"/>
        <v>#DIV/0!</v>
      </c>
    </row>
    <row r="28" spans="1:11" ht="26.25" customHeight="1" x14ac:dyDescent="0.4">
      <c r="A28" s="134">
        <v>6</v>
      </c>
      <c r="B28" s="298"/>
      <c r="C28" s="298"/>
      <c r="D28" s="299"/>
      <c r="E28" s="300"/>
      <c r="F28" s="300"/>
      <c r="G28" s="137" t="e">
        <f t="shared" si="0"/>
        <v>#DIV/0!</v>
      </c>
      <c r="H28" s="137" t="e">
        <f t="shared" si="1"/>
        <v>#DIV/0!</v>
      </c>
    </row>
    <row r="29" spans="1:11" ht="26.25" customHeight="1" x14ac:dyDescent="0.4">
      <c r="A29" s="134">
        <v>7</v>
      </c>
      <c r="B29" s="298"/>
      <c r="C29" s="298"/>
      <c r="D29" s="299"/>
      <c r="E29" s="300"/>
      <c r="F29" s="300"/>
      <c r="G29" s="137" t="e">
        <f t="shared" si="0"/>
        <v>#DIV/0!</v>
      </c>
      <c r="H29" s="137" t="e">
        <f t="shared" si="1"/>
        <v>#DIV/0!</v>
      </c>
    </row>
    <row r="30" spans="1:11" ht="22.8" x14ac:dyDescent="0.4">
      <c r="A30" s="134">
        <v>8</v>
      </c>
      <c r="B30" s="298"/>
      <c r="C30" s="298"/>
      <c r="D30" s="299"/>
      <c r="E30" s="300"/>
      <c r="F30" s="300"/>
      <c r="G30" s="137" t="e">
        <f t="shared" si="0"/>
        <v>#DIV/0!</v>
      </c>
      <c r="H30" s="137" t="e">
        <f t="shared" si="1"/>
        <v>#DIV/0!</v>
      </c>
    </row>
    <row r="31" spans="1:11" ht="22.8" x14ac:dyDescent="0.4">
      <c r="A31" s="134">
        <v>9</v>
      </c>
      <c r="B31" s="298"/>
      <c r="C31" s="298"/>
      <c r="D31" s="299"/>
      <c r="E31" s="300"/>
      <c r="F31" s="300"/>
      <c r="G31" s="137" t="e">
        <f t="shared" si="0"/>
        <v>#DIV/0!</v>
      </c>
      <c r="H31" s="137" t="e">
        <f t="shared" si="1"/>
        <v>#DIV/0!</v>
      </c>
    </row>
    <row r="32" spans="1:11" ht="22.8" x14ac:dyDescent="0.4">
      <c r="A32" s="134">
        <v>10</v>
      </c>
      <c r="B32" s="298"/>
      <c r="C32" s="298"/>
      <c r="D32" s="299"/>
      <c r="E32" s="300"/>
      <c r="F32" s="300"/>
      <c r="G32" s="137" t="e">
        <f t="shared" si="0"/>
        <v>#DIV/0!</v>
      </c>
      <c r="H32" s="137" t="e">
        <f t="shared" si="1"/>
        <v>#DIV/0!</v>
      </c>
    </row>
    <row r="33" spans="5:8" x14ac:dyDescent="0.2">
      <c r="E33" s="140"/>
      <c r="H33" s="140"/>
    </row>
    <row r="34" spans="5:8" x14ac:dyDescent="0.2">
      <c r="E34" s="140"/>
      <c r="H34" s="140"/>
    </row>
    <row r="35" spans="5:8" x14ac:dyDescent="0.2">
      <c r="E35" s="140"/>
      <c r="H35" s="140"/>
    </row>
    <row r="36" spans="5:8" x14ac:dyDescent="0.2">
      <c r="E36" s="140"/>
      <c r="F36" s="140"/>
      <c r="G36" s="140"/>
      <c r="H36" s="140"/>
    </row>
  </sheetData>
  <mergeCells count="2">
    <mergeCell ref="E17:H17"/>
    <mergeCell ref="E5:H5"/>
  </mergeCells>
  <phoneticPr fontId="0" type="noConversion"/>
  <pageMargins left="0.41" right="0.24" top="0.26" bottom="0.31" header="0.24" footer="0.3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Site meta-data</vt:lpstr>
      <vt:lpstr>Site fieldwork notes</vt:lpstr>
      <vt:lpstr>PAWC Datasheet 1 (Rigid)</vt:lpstr>
      <vt:lpstr>PAWC Datasheet 2 (Swell)</vt:lpstr>
      <vt:lpstr>Grav WC Datasheet 3</vt:lpstr>
      <vt:lpstr>'Grav WC Datasheet 3'!Print_Area</vt:lpstr>
      <vt:lpstr>'PAWC Datasheet 1 (Rigid)'!Print_Area</vt:lpstr>
      <vt:lpstr>'PAWC Datasheet 2 (Swell)'!Print_Area</vt:lpstr>
    </vt:vector>
  </TitlesOfParts>
  <Company>CSIRO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Dalgliesh, Neal (CSE, Toowoomba)</dc:creator>
  <cp:lastModifiedBy>Verburg, Kirsten (A&amp;F, Black Mountain)</cp:lastModifiedBy>
  <dcterms:created xsi:type="dcterms:W3CDTF">2008-03-03T04:07:04Z</dcterms:created>
  <dcterms:modified xsi:type="dcterms:W3CDTF">2016-09-29T12:51:37Z</dcterms:modified>
</cp:coreProperties>
</file>